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23256" windowHeight="12840" tabRatio="824" activeTab="0"/>
  </bookViews>
  <sheets>
    <sheet name="2022 autonoom excl FL" sheetId="1" r:id="rId1"/>
    <sheet name="2022 autonoom incl FL" sheetId="2" r:id="rId2"/>
    <sheet name="2022 volledig" sheetId="3" r:id="rId3"/>
    <sheet name="2030 autonoom" sheetId="4" r:id="rId4"/>
    <sheet name="2030 gebiedsontwikkeling" sheetId="5" r:id="rId5"/>
    <sheet name="Analyse aantallen" sheetId="6" r:id="rId6"/>
  </sheets>
  <definedNames/>
  <calcPr fullCalcOnLoad="1"/>
</workbook>
</file>

<file path=xl/sharedStrings.xml><?xml version="1.0" encoding="utf-8"?>
<sst xmlns="http://schemas.openxmlformats.org/spreadsheetml/2006/main" count="527" uniqueCount="74">
  <si>
    <t>Tellingen voor</t>
  </si>
  <si>
    <t>50-55</t>
  </si>
  <si>
    <t>55-60</t>
  </si>
  <si>
    <t>Totaal</t>
  </si>
  <si>
    <t>Punten</t>
  </si>
  <si>
    <t>Lnight</t>
  </si>
  <si>
    <t>55-59</t>
  </si>
  <si>
    <t>60-64</t>
  </si>
  <si>
    <t>Gehinderden</t>
  </si>
  <si>
    <t>Ernstig gehinderden</t>
  </si>
  <si>
    <t>Slaapgestoorden</t>
  </si>
  <si>
    <t>0-50</t>
  </si>
  <si>
    <t>60-65</t>
  </si>
  <si>
    <t>65-70</t>
  </si>
  <si>
    <t>70-75</t>
  </si>
  <si>
    <t>75-99</t>
  </si>
  <si>
    <t>50-54</t>
  </si>
  <si>
    <t>65-69</t>
  </si>
  <si>
    <t>&gt;70</t>
  </si>
  <si>
    <t>Lden</t>
  </si>
  <si>
    <t>&gt;75</t>
  </si>
  <si>
    <t>TOTAAL</t>
  </si>
  <si>
    <t>#gehinderden</t>
  </si>
  <si>
    <t>#ernstig gehinderden</t>
  </si>
  <si>
    <t>#slaapgestoorden</t>
  </si>
  <si>
    <t>GES</t>
  </si>
  <si>
    <t>score</t>
  </si>
  <si>
    <t>#woningen</t>
  </si>
  <si>
    <t>Zeer goed</t>
  </si>
  <si>
    <t>Goed</t>
  </si>
  <si>
    <t>Redelijk</t>
  </si>
  <si>
    <t>Matig</t>
  </si>
  <si>
    <t>Zeer matig</t>
  </si>
  <si>
    <t>Onvoldoende</t>
  </si>
  <si>
    <t>Ruim onvoldoende</t>
  </si>
  <si>
    <t>Zeer onvoldoende</t>
  </si>
  <si>
    <t>2022 autonoom excl Floriade</t>
  </si>
  <si>
    <t>Letm GES</t>
  </si>
  <si>
    <t>0-43</t>
  </si>
  <si>
    <t>43-48</t>
  </si>
  <si>
    <t>48-53</t>
  </si>
  <si>
    <t>53-58</t>
  </si>
  <si>
    <t>58-63</t>
  </si>
  <si>
    <t>63-68</t>
  </si>
  <si>
    <t>68-73</t>
  </si>
  <si>
    <t>73-99</t>
  </si>
  <si>
    <t>tegen BAG_Almere_woonfunctie_autonoom.shp</t>
  </si>
  <si>
    <t>2022 autonoom inclusief Floriade</t>
  </si>
  <si>
    <t>2022 volledig</t>
  </si>
  <si>
    <t>aut</t>
  </si>
  <si>
    <t>vol</t>
  </si>
  <si>
    <t>2022 volledige ontwikkeling</t>
  </si>
  <si>
    <t>2030 autonoom</t>
  </si>
  <si>
    <t>tegen BAG_Almere_woonfunctie_plan.shp</t>
  </si>
  <si>
    <t>2022 volledig ontw</t>
  </si>
  <si>
    <t>2030 volledig ontw</t>
  </si>
  <si>
    <t>2022 autonoom excl FL</t>
  </si>
  <si>
    <t>2022 autonoom incl FL</t>
  </si>
  <si>
    <t>BAG</t>
  </si>
  <si>
    <t>huidig</t>
  </si>
  <si>
    <t>plan</t>
  </si>
  <si>
    <t>planjaar</t>
  </si>
  <si>
    <t>situatie</t>
  </si>
  <si>
    <t>Floriade</t>
  </si>
  <si>
    <t>excl</t>
  </si>
  <si>
    <t>incl</t>
  </si>
  <si>
    <t>Variant</t>
  </si>
  <si>
    <t>(inclusief/exclusief)</t>
  </si>
  <si>
    <t>(2022/2030)</t>
  </si>
  <si>
    <t>(autonoom/volledig ontwikkeld)</t>
  </si>
  <si>
    <t>(huidig/plan)</t>
  </si>
  <si>
    <t>tegen BAG_Almere_woonfunctie_2022_FL.shp</t>
  </si>
  <si>
    <t>&lt;43</t>
  </si>
  <si>
    <t>&gt;73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</si>
</sst>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sz val="10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sz val="18"/>
      <color indexed="54"/>
      <name val="Calibri Light"/>
      <family val="2"/>
    </font>
    <font>
      <b/>
      <sz val="10"/>
      <color indexed="8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1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sz val="18"/>
      <color theme="3"/>
      <name val="Calibri Light"/>
      <family val="2"/>
    </font>
    <font>
      <b/>
      <sz val="10"/>
      <color theme="1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10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ashed"/>
      <bottom style="dashed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35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14" xfId="0" applyFill="1" applyBorder="1" applyAlignment="1">
      <alignment/>
    </xf>
    <xf numFmtId="0" fontId="0" fillId="36" borderId="15" xfId="0" applyFill="1" applyBorder="1" applyAlignment="1">
      <alignment horizontal="center"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 horizontal="center"/>
    </xf>
    <xf numFmtId="0" fontId="0" fillId="36" borderId="18" xfId="0" applyFill="1" applyBorder="1" applyAlignment="1">
      <alignment/>
    </xf>
    <xf numFmtId="0" fontId="0" fillId="34" borderId="19" xfId="0" applyFill="1" applyBorder="1" applyAlignment="1">
      <alignment horizontal="center"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23" xfId="0" applyFill="1" applyBorder="1" applyAlignment="1">
      <alignment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5" borderId="20" xfId="0" applyFill="1" applyBorder="1" applyAlignment="1">
      <alignment/>
    </xf>
    <xf numFmtId="0" fontId="0" fillId="33" borderId="30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31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6"/>
  <sheetViews>
    <sheetView tabSelected="1" zoomScalePageLayoutView="0" workbookViewId="0" topLeftCell="A1">
      <selection activeCell="M35" sqref="M35"/>
    </sheetView>
  </sheetViews>
  <sheetFormatPr defaultColWidth="9.140625" defaultRowHeight="12.75"/>
  <cols>
    <col min="2" max="2" width="19.140625" style="0" customWidth="1"/>
    <col min="3" max="3" width="5.00390625" style="0" bestFit="1" customWidth="1"/>
    <col min="4" max="4" width="6.00390625" style="0" bestFit="1" customWidth="1"/>
    <col min="5" max="10" width="5.57421875" style="0" bestFit="1" customWidth="1"/>
    <col min="11" max="11" width="6.00390625" style="0" bestFit="1" customWidth="1"/>
    <col min="13" max="13" width="11.421875" style="0" bestFit="1" customWidth="1"/>
    <col min="14" max="14" width="6.8515625" style="0" bestFit="1" customWidth="1"/>
    <col min="15" max="16" width="17.7109375" style="0" bestFit="1" customWidth="1"/>
    <col min="17" max="17" width="10.7109375" style="0" bestFit="1" customWidth="1"/>
    <col min="18" max="18" width="10.140625" style="0" bestFit="1" customWidth="1"/>
    <col min="19" max="19" width="12.00390625" style="0" bestFit="1" customWidth="1"/>
    <col min="20" max="20" width="18.421875" style="0" bestFit="1" customWidth="1"/>
    <col min="21" max="21" width="15.7109375" style="0" bestFit="1" customWidth="1"/>
  </cols>
  <sheetData>
    <row r="1" ht="12.75">
      <c r="B1" t="s">
        <v>36</v>
      </c>
    </row>
    <row r="2" spans="2:15" ht="12.75">
      <c r="B2" t="s">
        <v>46</v>
      </c>
      <c r="O2" s="1"/>
    </row>
    <row r="3" ht="12.75">
      <c r="O3" s="1"/>
    </row>
    <row r="4" spans="2:16" ht="12.75">
      <c r="B4" t="s">
        <v>19</v>
      </c>
      <c r="M4" t="s">
        <v>19</v>
      </c>
      <c r="N4" t="s">
        <v>4</v>
      </c>
      <c r="O4" t="s">
        <v>8</v>
      </c>
      <c r="P4" t="s">
        <v>9</v>
      </c>
    </row>
    <row r="5" spans="2:16" ht="12.75">
      <c r="B5" t="s">
        <v>0</v>
      </c>
      <c r="D5" t="s">
        <v>11</v>
      </c>
      <c r="E5" t="s">
        <v>1</v>
      </c>
      <c r="F5" t="s">
        <v>2</v>
      </c>
      <c r="G5" t="s">
        <v>12</v>
      </c>
      <c r="H5" t="s">
        <v>13</v>
      </c>
      <c r="I5" t="s">
        <v>14</v>
      </c>
      <c r="J5" t="s">
        <v>15</v>
      </c>
      <c r="K5" t="s">
        <v>3</v>
      </c>
      <c r="M5" t="s">
        <v>6</v>
      </c>
      <c r="N5">
        <f>F6*2.2</f>
        <v>345.40000000000003</v>
      </c>
      <c r="O5" s="1">
        <f>(N5/100)*21</f>
        <v>72.534</v>
      </c>
      <c r="P5" s="1">
        <f>(N5/100)*8</f>
        <v>27.632</v>
      </c>
    </row>
    <row r="6" spans="2:16" ht="12.75">
      <c r="B6" t="s">
        <v>4</v>
      </c>
      <c r="D6">
        <v>9707</v>
      </c>
      <c r="E6">
        <v>1520</v>
      </c>
      <c r="F6">
        <v>157</v>
      </c>
      <c r="G6">
        <v>91</v>
      </c>
      <c r="H6">
        <v>12</v>
      </c>
      <c r="I6">
        <v>0</v>
      </c>
      <c r="J6">
        <v>0</v>
      </c>
      <c r="K6">
        <f>SUM(D6:J6)</f>
        <v>11487</v>
      </c>
      <c r="M6" t="s">
        <v>7</v>
      </c>
      <c r="N6">
        <f>G6*2.2</f>
        <v>200.20000000000002</v>
      </c>
      <c r="O6" s="1">
        <f>(N6/100)*30</f>
        <v>60.06000000000001</v>
      </c>
      <c r="P6" s="1">
        <f>(N6/100)*13</f>
        <v>26.026000000000003</v>
      </c>
    </row>
    <row r="7" spans="13:16" ht="12.75">
      <c r="M7" t="s">
        <v>17</v>
      </c>
      <c r="N7">
        <f>H6*2.2</f>
        <v>26.400000000000002</v>
      </c>
      <c r="O7" s="1">
        <f>(N7/100)*41</f>
        <v>10.824</v>
      </c>
      <c r="P7" s="1">
        <f>(N7/100)*20</f>
        <v>5.28</v>
      </c>
    </row>
    <row r="8" spans="2:16" ht="12.75">
      <c r="B8" t="s">
        <v>5</v>
      </c>
      <c r="M8" t="s">
        <v>14</v>
      </c>
      <c r="N8">
        <f>I6*2.2</f>
        <v>0</v>
      </c>
      <c r="O8" s="1">
        <f>(N8/100)*54</f>
        <v>0</v>
      </c>
      <c r="P8" s="1">
        <f>(N8/100)*30</f>
        <v>0</v>
      </c>
    </row>
    <row r="9" spans="2:16" ht="12.75">
      <c r="B9" t="s">
        <v>0</v>
      </c>
      <c r="D9" t="s">
        <v>11</v>
      </c>
      <c r="E9" t="s">
        <v>1</v>
      </c>
      <c r="F9" t="s">
        <v>2</v>
      </c>
      <c r="G9" t="s">
        <v>12</v>
      </c>
      <c r="H9" t="s">
        <v>13</v>
      </c>
      <c r="I9" t="s">
        <v>14</v>
      </c>
      <c r="J9" t="s">
        <v>15</v>
      </c>
      <c r="K9" t="s">
        <v>3</v>
      </c>
      <c r="M9" t="s">
        <v>20</v>
      </c>
      <c r="N9">
        <f>J6*2.2</f>
        <v>0</v>
      </c>
      <c r="O9" s="1">
        <f>(N9/100)*61</f>
        <v>0</v>
      </c>
      <c r="P9" s="1">
        <f>(N9/100)*37</f>
        <v>0</v>
      </c>
    </row>
    <row r="10" spans="2:11" ht="12.75">
      <c r="B10" t="s">
        <v>4</v>
      </c>
      <c r="D10">
        <v>11354</v>
      </c>
      <c r="E10">
        <v>109</v>
      </c>
      <c r="F10">
        <v>24</v>
      </c>
      <c r="G10">
        <v>0</v>
      </c>
      <c r="H10">
        <v>0</v>
      </c>
      <c r="I10">
        <v>0</v>
      </c>
      <c r="J10">
        <v>0</v>
      </c>
      <c r="K10">
        <f>SUM(D10:J10)</f>
        <v>11487</v>
      </c>
    </row>
    <row r="11" spans="13:15" ht="12.75">
      <c r="M11" t="s">
        <v>5</v>
      </c>
      <c r="O11" t="s">
        <v>10</v>
      </c>
    </row>
    <row r="12" spans="2:15" ht="12.75">
      <c r="B12" t="s">
        <v>37</v>
      </c>
      <c r="M12" t="s">
        <v>16</v>
      </c>
      <c r="N12">
        <f>E10*2.2</f>
        <v>239.8</v>
      </c>
      <c r="O12" s="1">
        <f>(N12/100)*7</f>
        <v>16.786</v>
      </c>
    </row>
    <row r="13" spans="2:15" ht="12.75">
      <c r="B13" t="s">
        <v>0</v>
      </c>
      <c r="C13" t="s">
        <v>38</v>
      </c>
      <c r="D13" t="s">
        <v>39</v>
      </c>
      <c r="E13" t="s">
        <v>40</v>
      </c>
      <c r="F13" t="s">
        <v>41</v>
      </c>
      <c r="G13" t="s">
        <v>42</v>
      </c>
      <c r="H13" t="s">
        <v>43</v>
      </c>
      <c r="I13" t="s">
        <v>44</v>
      </c>
      <c r="J13" t="s">
        <v>45</v>
      </c>
      <c r="K13" t="s">
        <v>3</v>
      </c>
      <c r="M13" t="s">
        <v>6</v>
      </c>
      <c r="N13">
        <f>F10*2.2</f>
        <v>52.800000000000004</v>
      </c>
      <c r="O13" s="1">
        <f>(N13/100)*10</f>
        <v>5.28</v>
      </c>
    </row>
    <row r="14" spans="2:15" ht="12.75">
      <c r="B14" t="s">
        <v>4</v>
      </c>
      <c r="C14">
        <v>4662</v>
      </c>
      <c r="D14">
        <v>3616</v>
      </c>
      <c r="E14">
        <v>2711</v>
      </c>
      <c r="F14">
        <v>330</v>
      </c>
      <c r="G14">
        <v>129</v>
      </c>
      <c r="H14">
        <v>39</v>
      </c>
      <c r="I14">
        <v>0</v>
      </c>
      <c r="J14">
        <v>0</v>
      </c>
      <c r="K14">
        <f>SUM(C14:J14)</f>
        <v>11487</v>
      </c>
      <c r="M14" t="s">
        <v>7</v>
      </c>
      <c r="N14">
        <f>G10*2.2</f>
        <v>0</v>
      </c>
      <c r="O14" s="1">
        <f>(N14/100)*13</f>
        <v>0</v>
      </c>
    </row>
    <row r="15" spans="13:15" ht="12.75">
      <c r="M15" t="s">
        <v>17</v>
      </c>
      <c r="N15">
        <f>H10*2.2</f>
        <v>0</v>
      </c>
      <c r="O15" s="1">
        <f>(N15/100)*18</f>
        <v>0</v>
      </c>
    </row>
    <row r="16" spans="13:15" ht="12.75">
      <c r="M16" t="s">
        <v>18</v>
      </c>
      <c r="N16">
        <f>SUM(I10:J10)*2.2</f>
        <v>0</v>
      </c>
      <c r="O16" s="1">
        <f>(N16/100)*20</f>
        <v>0</v>
      </c>
    </row>
    <row r="17" ht="12.75">
      <c r="B17" t="s">
        <v>21</v>
      </c>
    </row>
    <row r="18" spans="2:15" ht="12.75">
      <c r="B18" t="s">
        <v>22</v>
      </c>
      <c r="C18" s="1">
        <f>SUM(O5:O9)</f>
        <v>143.41800000000003</v>
      </c>
      <c r="M18" t="s">
        <v>25</v>
      </c>
      <c r="N18" t="s">
        <v>26</v>
      </c>
      <c r="O18" t="s">
        <v>27</v>
      </c>
    </row>
    <row r="19" spans="2:15" ht="12.75">
      <c r="B19" t="s">
        <v>23</v>
      </c>
      <c r="C19" s="1">
        <f>SUM(P5:P9)</f>
        <v>58.938</v>
      </c>
      <c r="M19" t="s">
        <v>72</v>
      </c>
      <c r="N19">
        <v>0</v>
      </c>
      <c r="O19">
        <f>C14</f>
        <v>4662</v>
      </c>
    </row>
    <row r="20" spans="2:15" ht="12.75">
      <c r="B20" t="s">
        <v>24</v>
      </c>
      <c r="C20" s="1">
        <f>SUM(O12:O16)</f>
        <v>22.066000000000003</v>
      </c>
      <c r="M20" t="s">
        <v>39</v>
      </c>
      <c r="N20">
        <v>1</v>
      </c>
      <c r="O20">
        <f>D14</f>
        <v>3616</v>
      </c>
    </row>
    <row r="21" spans="13:15" ht="12.75">
      <c r="M21" t="s">
        <v>40</v>
      </c>
      <c r="N21">
        <v>2</v>
      </c>
      <c r="O21">
        <f>E14</f>
        <v>2711</v>
      </c>
    </row>
    <row r="22" spans="13:15" ht="12.75">
      <c r="M22" t="s">
        <v>41</v>
      </c>
      <c r="N22">
        <v>4</v>
      </c>
      <c r="O22">
        <f>F14</f>
        <v>330</v>
      </c>
    </row>
    <row r="23" spans="13:15" ht="12.75">
      <c r="M23" t="s">
        <v>42</v>
      </c>
      <c r="N23">
        <v>5</v>
      </c>
      <c r="O23">
        <f>G14</f>
        <v>129</v>
      </c>
    </row>
    <row r="24" spans="13:15" ht="12.75">
      <c r="M24" t="s">
        <v>43</v>
      </c>
      <c r="N24">
        <v>6</v>
      </c>
      <c r="O24">
        <f>H14</f>
        <v>39</v>
      </c>
    </row>
    <row r="25" spans="13:15" ht="12.75">
      <c r="M25" t="s">
        <v>44</v>
      </c>
      <c r="N25">
        <v>7</v>
      </c>
      <c r="O25">
        <f>I14</f>
        <v>0</v>
      </c>
    </row>
    <row r="26" spans="13:15" ht="12.75">
      <c r="M26" t="s">
        <v>73</v>
      </c>
      <c r="N26">
        <v>8</v>
      </c>
      <c r="O26">
        <f>J14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P26"/>
  <sheetViews>
    <sheetView zoomScalePageLayoutView="0" workbookViewId="0" topLeftCell="A1">
      <selection activeCell="M19" sqref="M19:M26"/>
    </sheetView>
  </sheetViews>
  <sheetFormatPr defaultColWidth="9.140625" defaultRowHeight="12.75"/>
  <cols>
    <col min="2" max="2" width="19.140625" style="0" customWidth="1"/>
    <col min="3" max="3" width="5.00390625" style="0" bestFit="1" customWidth="1"/>
    <col min="4" max="4" width="6.00390625" style="0" bestFit="1" customWidth="1"/>
    <col min="5" max="10" width="5.57421875" style="0" bestFit="1" customWidth="1"/>
    <col min="11" max="11" width="6.00390625" style="0" bestFit="1" customWidth="1"/>
    <col min="13" max="13" width="11.421875" style="0" bestFit="1" customWidth="1"/>
    <col min="14" max="14" width="6.8515625" style="0" bestFit="1" customWidth="1"/>
    <col min="15" max="16" width="17.7109375" style="0" bestFit="1" customWidth="1"/>
    <col min="17" max="17" width="10.7109375" style="0" bestFit="1" customWidth="1"/>
    <col min="18" max="18" width="10.140625" style="0" bestFit="1" customWidth="1"/>
    <col min="19" max="19" width="12.00390625" style="0" bestFit="1" customWidth="1"/>
    <col min="20" max="20" width="18.421875" style="0" bestFit="1" customWidth="1"/>
    <col min="21" max="21" width="15.7109375" style="0" bestFit="1" customWidth="1"/>
  </cols>
  <sheetData>
    <row r="1" ht="12.75">
      <c r="B1" t="s">
        <v>47</v>
      </c>
    </row>
    <row r="2" ht="12.75">
      <c r="B2" t="s">
        <v>46</v>
      </c>
    </row>
    <row r="3" spans="13:16" ht="12.75">
      <c r="M3" t="s">
        <v>19</v>
      </c>
      <c r="N3" t="s">
        <v>4</v>
      </c>
      <c r="O3" t="s">
        <v>8</v>
      </c>
      <c r="P3" t="s">
        <v>9</v>
      </c>
    </row>
    <row r="4" ht="12.75">
      <c r="B4" t="s">
        <v>19</v>
      </c>
    </row>
    <row r="5" spans="2:16" ht="12.75">
      <c r="B5" t="s">
        <v>0</v>
      </c>
      <c r="D5" t="s">
        <v>11</v>
      </c>
      <c r="E5" t="s">
        <v>1</v>
      </c>
      <c r="F5" t="s">
        <v>2</v>
      </c>
      <c r="G5" t="s">
        <v>12</v>
      </c>
      <c r="H5" t="s">
        <v>13</v>
      </c>
      <c r="I5" t="s">
        <v>14</v>
      </c>
      <c r="J5" t="s">
        <v>15</v>
      </c>
      <c r="K5" t="s">
        <v>3</v>
      </c>
      <c r="M5" t="s">
        <v>6</v>
      </c>
      <c r="N5">
        <f>F6*2.2</f>
        <v>363.00000000000006</v>
      </c>
      <c r="O5" s="1">
        <f>(N5/100)*21</f>
        <v>76.23000000000002</v>
      </c>
      <c r="P5" s="1">
        <f>(N5/100)*8</f>
        <v>29.040000000000006</v>
      </c>
    </row>
    <row r="6" spans="2:16" ht="12.75">
      <c r="B6" t="s">
        <v>4</v>
      </c>
      <c r="D6">
        <v>9642</v>
      </c>
      <c r="E6">
        <v>1575</v>
      </c>
      <c r="F6">
        <v>165</v>
      </c>
      <c r="G6">
        <v>93</v>
      </c>
      <c r="H6">
        <v>12</v>
      </c>
      <c r="I6">
        <v>0</v>
      </c>
      <c r="J6">
        <v>0</v>
      </c>
      <c r="K6">
        <f>SUM(D6:J6)</f>
        <v>11487</v>
      </c>
      <c r="M6" t="s">
        <v>7</v>
      </c>
      <c r="N6">
        <f>G6*2.2</f>
        <v>204.60000000000002</v>
      </c>
      <c r="O6" s="1">
        <f>(N6/100)*30</f>
        <v>61.38000000000001</v>
      </c>
      <c r="P6" s="1">
        <f>(N6/100)*13</f>
        <v>26.598000000000003</v>
      </c>
    </row>
    <row r="7" spans="13:16" ht="12.75">
      <c r="M7" t="s">
        <v>17</v>
      </c>
      <c r="N7">
        <f>H6*2.2</f>
        <v>26.400000000000002</v>
      </c>
      <c r="O7" s="1">
        <f>(N7/100)*41</f>
        <v>10.824</v>
      </c>
      <c r="P7" s="1">
        <f>(N7/100)*20</f>
        <v>5.28</v>
      </c>
    </row>
    <row r="8" spans="2:16" ht="12.75">
      <c r="B8" t="s">
        <v>5</v>
      </c>
      <c r="M8" t="s">
        <v>14</v>
      </c>
      <c r="N8">
        <f>I6*2.2</f>
        <v>0</v>
      </c>
      <c r="O8" s="1">
        <f>(N8/100)*54</f>
        <v>0</v>
      </c>
      <c r="P8" s="1">
        <f>(N8/100)*30</f>
        <v>0</v>
      </c>
    </row>
    <row r="9" spans="2:16" ht="12.75">
      <c r="B9" t="s">
        <v>0</v>
      </c>
      <c r="D9" t="s">
        <v>11</v>
      </c>
      <c r="E9" t="s">
        <v>1</v>
      </c>
      <c r="F9" t="s">
        <v>2</v>
      </c>
      <c r="G9" t="s">
        <v>12</v>
      </c>
      <c r="H9" t="s">
        <v>13</v>
      </c>
      <c r="I9" t="s">
        <v>14</v>
      </c>
      <c r="J9" t="s">
        <v>15</v>
      </c>
      <c r="K9" t="s">
        <v>3</v>
      </c>
      <c r="M9" t="s">
        <v>20</v>
      </c>
      <c r="N9">
        <f>J6*2.2</f>
        <v>0</v>
      </c>
      <c r="O9" s="1">
        <f>(N9/100)*61</f>
        <v>0</v>
      </c>
      <c r="P9" s="1">
        <f>(N9/100)*37</f>
        <v>0</v>
      </c>
    </row>
    <row r="10" spans="2:11" ht="12.75">
      <c r="B10" t="s">
        <v>4</v>
      </c>
      <c r="D10">
        <v>11353</v>
      </c>
      <c r="E10">
        <v>109</v>
      </c>
      <c r="F10">
        <v>25</v>
      </c>
      <c r="G10">
        <v>0</v>
      </c>
      <c r="H10">
        <v>0</v>
      </c>
      <c r="I10">
        <v>0</v>
      </c>
      <c r="J10">
        <v>0</v>
      </c>
      <c r="K10">
        <f>SUM(D10:J10)</f>
        <v>11487</v>
      </c>
    </row>
    <row r="11" spans="13:15" ht="12.75">
      <c r="M11" t="s">
        <v>5</v>
      </c>
      <c r="O11" t="s">
        <v>10</v>
      </c>
    </row>
    <row r="12" spans="2:15" ht="12.75">
      <c r="B12" t="s">
        <v>37</v>
      </c>
      <c r="M12" t="s">
        <v>16</v>
      </c>
      <c r="N12">
        <f>E10*2.2</f>
        <v>239.8</v>
      </c>
      <c r="O12" s="1">
        <f>(N12/100)*7</f>
        <v>16.786</v>
      </c>
    </row>
    <row r="13" spans="2:15" ht="12.75">
      <c r="B13" t="s">
        <v>0</v>
      </c>
      <c r="C13" t="s">
        <v>38</v>
      </c>
      <c r="D13" t="s">
        <v>39</v>
      </c>
      <c r="E13" t="s">
        <v>40</v>
      </c>
      <c r="F13" t="s">
        <v>41</v>
      </c>
      <c r="G13" t="s">
        <v>42</v>
      </c>
      <c r="H13" t="s">
        <v>43</v>
      </c>
      <c r="I13" t="s">
        <v>44</v>
      </c>
      <c r="J13" t="s">
        <v>45</v>
      </c>
      <c r="K13" t="s">
        <v>3</v>
      </c>
      <c r="M13" t="s">
        <v>6</v>
      </c>
      <c r="N13">
        <f>F10*2.2</f>
        <v>55.00000000000001</v>
      </c>
      <c r="O13" s="1">
        <f>(N13/100)*10</f>
        <v>5.5</v>
      </c>
    </row>
    <row r="14" spans="2:15" ht="12.75">
      <c r="B14" t="s">
        <v>4</v>
      </c>
      <c r="C14">
        <v>4630</v>
      </c>
      <c r="D14">
        <v>3558</v>
      </c>
      <c r="E14">
        <v>2778</v>
      </c>
      <c r="F14">
        <v>349</v>
      </c>
      <c r="G14">
        <v>132</v>
      </c>
      <c r="H14">
        <v>40</v>
      </c>
      <c r="I14">
        <v>0</v>
      </c>
      <c r="J14">
        <v>0</v>
      </c>
      <c r="K14">
        <f>SUM(C14:J14)</f>
        <v>11487</v>
      </c>
      <c r="M14" t="s">
        <v>7</v>
      </c>
      <c r="N14">
        <f>G10*2.2</f>
        <v>0</v>
      </c>
      <c r="O14" s="1">
        <f>(N14/100)*13</f>
        <v>0</v>
      </c>
    </row>
    <row r="15" spans="13:15" ht="12.75">
      <c r="M15" t="s">
        <v>17</v>
      </c>
      <c r="N15">
        <f>H10*2.2</f>
        <v>0</v>
      </c>
      <c r="O15" s="1">
        <f>(N15/100)*18</f>
        <v>0</v>
      </c>
    </row>
    <row r="16" spans="13:15" ht="12.75">
      <c r="M16" t="s">
        <v>18</v>
      </c>
      <c r="N16">
        <f>SUM(I10:J10)*2.2</f>
        <v>0</v>
      </c>
      <c r="O16" s="1">
        <f>(N16/100)*20</f>
        <v>0</v>
      </c>
    </row>
    <row r="17" ht="12.75">
      <c r="B17" t="s">
        <v>21</v>
      </c>
    </row>
    <row r="18" spans="2:15" ht="12.75">
      <c r="B18" t="s">
        <v>22</v>
      </c>
      <c r="C18" s="1">
        <f>SUM(O5:O9)</f>
        <v>148.43400000000003</v>
      </c>
      <c r="M18" t="s">
        <v>25</v>
      </c>
      <c r="N18" t="s">
        <v>26</v>
      </c>
      <c r="O18" t="s">
        <v>27</v>
      </c>
    </row>
    <row r="19" spans="2:15" ht="12.75">
      <c r="B19" t="s">
        <v>23</v>
      </c>
      <c r="C19" s="1">
        <f>SUM(P5:P9)</f>
        <v>60.918000000000006</v>
      </c>
      <c r="D19" s="1"/>
      <c r="E19" s="1"/>
      <c r="M19" t="s">
        <v>72</v>
      </c>
      <c r="N19">
        <v>0</v>
      </c>
      <c r="O19">
        <f>C14</f>
        <v>4630</v>
      </c>
    </row>
    <row r="20" spans="2:15" ht="12.75">
      <c r="B20" t="s">
        <v>24</v>
      </c>
      <c r="C20" s="1">
        <f>SUM(O12:O16)</f>
        <v>22.286</v>
      </c>
      <c r="M20" t="s">
        <v>39</v>
      </c>
      <c r="N20">
        <v>1</v>
      </c>
      <c r="O20">
        <f>D14</f>
        <v>3558</v>
      </c>
    </row>
    <row r="21" spans="13:15" ht="12.75">
      <c r="M21" t="s">
        <v>40</v>
      </c>
      <c r="N21">
        <v>2</v>
      </c>
      <c r="O21">
        <f>E14</f>
        <v>2778</v>
      </c>
    </row>
    <row r="22" spans="13:15" ht="12.75">
      <c r="M22" t="s">
        <v>41</v>
      </c>
      <c r="N22">
        <v>4</v>
      </c>
      <c r="O22">
        <f>F14</f>
        <v>349</v>
      </c>
    </row>
    <row r="23" spans="13:15" ht="12.75">
      <c r="M23" t="s">
        <v>42</v>
      </c>
      <c r="N23">
        <v>5</v>
      </c>
      <c r="O23">
        <f>G14</f>
        <v>132</v>
      </c>
    </row>
    <row r="24" spans="13:15" ht="12.75">
      <c r="M24" t="s">
        <v>43</v>
      </c>
      <c r="N24">
        <v>6</v>
      </c>
      <c r="O24">
        <f>H14</f>
        <v>40</v>
      </c>
    </row>
    <row r="25" spans="13:15" ht="12.75">
      <c r="M25" t="s">
        <v>44</v>
      </c>
      <c r="N25">
        <v>7</v>
      </c>
      <c r="O25">
        <f>I14</f>
        <v>0</v>
      </c>
    </row>
    <row r="26" spans="13:15" ht="12.75">
      <c r="M26" t="s">
        <v>73</v>
      </c>
      <c r="N26">
        <v>8</v>
      </c>
      <c r="O26">
        <f>J14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P75"/>
  <sheetViews>
    <sheetView zoomScalePageLayoutView="0" workbookViewId="0" topLeftCell="A4">
      <selection activeCell="M19" sqref="M19:M26"/>
    </sheetView>
  </sheetViews>
  <sheetFormatPr defaultColWidth="9.140625" defaultRowHeight="12.75"/>
  <cols>
    <col min="2" max="2" width="17.421875" style="0" bestFit="1" customWidth="1"/>
    <col min="3" max="3" width="5.00390625" style="0" bestFit="1" customWidth="1"/>
    <col min="4" max="4" width="6.00390625" style="0" bestFit="1" customWidth="1"/>
    <col min="5" max="10" width="5.57421875" style="0" bestFit="1" customWidth="1"/>
    <col min="11" max="11" width="6.00390625" style="0" bestFit="1" customWidth="1"/>
    <col min="13" max="13" width="11.421875" style="0" bestFit="1" customWidth="1"/>
    <col min="14" max="14" width="6.8515625" style="0" bestFit="1" customWidth="1"/>
    <col min="15" max="16" width="17.7109375" style="0" bestFit="1" customWidth="1"/>
    <col min="17" max="17" width="10.7109375" style="0" bestFit="1" customWidth="1"/>
    <col min="18" max="18" width="10.140625" style="0" bestFit="1" customWidth="1"/>
    <col min="19" max="19" width="12.00390625" style="0" bestFit="1" customWidth="1"/>
    <col min="20" max="20" width="18.421875" style="0" bestFit="1" customWidth="1"/>
    <col min="21" max="21" width="15.7109375" style="0" bestFit="1" customWidth="1"/>
  </cols>
  <sheetData>
    <row r="1" ht="12.75">
      <c r="B1" t="s">
        <v>51</v>
      </c>
    </row>
    <row r="2" ht="12.75">
      <c r="B2" t="s">
        <v>46</v>
      </c>
    </row>
    <row r="4" spans="2:16" ht="12.75">
      <c r="B4" t="s">
        <v>19</v>
      </c>
      <c r="M4" t="s">
        <v>19</v>
      </c>
      <c r="N4" t="s">
        <v>4</v>
      </c>
      <c r="O4" t="s">
        <v>8</v>
      </c>
      <c r="P4" t="s">
        <v>9</v>
      </c>
    </row>
    <row r="5" spans="2:16" ht="12.75">
      <c r="B5" t="s">
        <v>0</v>
      </c>
      <c r="D5" t="s">
        <v>11</v>
      </c>
      <c r="E5" t="s">
        <v>1</v>
      </c>
      <c r="F5" t="s">
        <v>2</v>
      </c>
      <c r="G5" t="s">
        <v>12</v>
      </c>
      <c r="H5" t="s">
        <v>13</v>
      </c>
      <c r="I5" t="s">
        <v>14</v>
      </c>
      <c r="J5" t="s">
        <v>15</v>
      </c>
      <c r="K5" t="s">
        <v>3</v>
      </c>
      <c r="M5" t="s">
        <v>6</v>
      </c>
      <c r="N5">
        <f>F6*2.2</f>
        <v>356.40000000000003</v>
      </c>
      <c r="O5" s="1">
        <f>(N5/100)*21</f>
        <v>74.84400000000001</v>
      </c>
      <c r="P5" s="1">
        <f>(N5/100)*8</f>
        <v>28.512000000000004</v>
      </c>
    </row>
    <row r="6" spans="2:16" ht="12.75">
      <c r="B6" t="s">
        <v>4</v>
      </c>
      <c r="D6">
        <v>9617</v>
      </c>
      <c r="E6">
        <v>1603</v>
      </c>
      <c r="F6">
        <v>162</v>
      </c>
      <c r="G6">
        <v>93</v>
      </c>
      <c r="H6">
        <v>12</v>
      </c>
      <c r="I6">
        <v>0</v>
      </c>
      <c r="J6">
        <v>0</v>
      </c>
      <c r="K6">
        <f>SUM(D6:J6)</f>
        <v>11487</v>
      </c>
      <c r="M6" t="s">
        <v>7</v>
      </c>
      <c r="N6">
        <f>G6*2.2</f>
        <v>204.60000000000002</v>
      </c>
      <c r="O6" s="1">
        <f>(N6/100)*30</f>
        <v>61.38000000000001</v>
      </c>
      <c r="P6" s="1">
        <f>(N6/100)*13</f>
        <v>26.598000000000003</v>
      </c>
    </row>
    <row r="7" spans="13:16" ht="12.75">
      <c r="M7" t="s">
        <v>17</v>
      </c>
      <c r="N7">
        <f>H6*2.2</f>
        <v>26.400000000000002</v>
      </c>
      <c r="O7" s="1">
        <f>(N7/100)*41</f>
        <v>10.824</v>
      </c>
      <c r="P7" s="1">
        <f>(N7/100)*20</f>
        <v>5.28</v>
      </c>
    </row>
    <row r="8" spans="2:16" ht="12.75">
      <c r="B8" t="s">
        <v>5</v>
      </c>
      <c r="M8" t="s">
        <v>14</v>
      </c>
      <c r="N8">
        <f>I6*2.2</f>
        <v>0</v>
      </c>
      <c r="O8" s="1">
        <f>(N8/100)*54</f>
        <v>0</v>
      </c>
      <c r="P8" s="1">
        <f>(N8/100)*30</f>
        <v>0</v>
      </c>
    </row>
    <row r="9" spans="2:16" ht="12.75">
      <c r="B9" t="s">
        <v>0</v>
      </c>
      <c r="D9" t="s">
        <v>11</v>
      </c>
      <c r="E9" t="s">
        <v>1</v>
      </c>
      <c r="F9" t="s">
        <v>2</v>
      </c>
      <c r="G9" t="s">
        <v>12</v>
      </c>
      <c r="H9" t="s">
        <v>13</v>
      </c>
      <c r="I9" t="s">
        <v>14</v>
      </c>
      <c r="J9" t="s">
        <v>15</v>
      </c>
      <c r="K9" t="s">
        <v>3</v>
      </c>
      <c r="M9" t="s">
        <v>20</v>
      </c>
      <c r="N9">
        <f>J6*2.2</f>
        <v>0</v>
      </c>
      <c r="O9" s="1">
        <f>(N9/100)*61</f>
        <v>0</v>
      </c>
      <c r="P9" s="1">
        <f>(N9/100)*37</f>
        <v>0</v>
      </c>
    </row>
    <row r="10" spans="2:11" ht="12.75">
      <c r="B10" t="s">
        <v>4</v>
      </c>
      <c r="D10">
        <v>11354</v>
      </c>
      <c r="E10">
        <v>109</v>
      </c>
      <c r="F10">
        <v>24</v>
      </c>
      <c r="G10">
        <v>0</v>
      </c>
      <c r="H10">
        <v>0</v>
      </c>
      <c r="I10">
        <v>0</v>
      </c>
      <c r="J10">
        <v>0</v>
      </c>
      <c r="K10">
        <f>SUM(D10:J10)</f>
        <v>11487</v>
      </c>
    </row>
    <row r="11" spans="13:15" ht="12.75">
      <c r="M11" t="s">
        <v>5</v>
      </c>
      <c r="O11" t="s">
        <v>10</v>
      </c>
    </row>
    <row r="12" spans="2:15" ht="12.75">
      <c r="B12" t="s">
        <v>37</v>
      </c>
      <c r="M12" t="s">
        <v>16</v>
      </c>
      <c r="N12">
        <f>E10*2.2</f>
        <v>239.8</v>
      </c>
      <c r="O12" s="1">
        <f>(N12/100)*7</f>
        <v>16.786</v>
      </c>
    </row>
    <row r="13" spans="2:15" ht="12.75">
      <c r="B13" t="s">
        <v>0</v>
      </c>
      <c r="C13" t="s">
        <v>38</v>
      </c>
      <c r="D13" t="s">
        <v>39</v>
      </c>
      <c r="E13" t="s">
        <v>40</v>
      </c>
      <c r="F13" t="s">
        <v>41</v>
      </c>
      <c r="G13" t="s">
        <v>42</v>
      </c>
      <c r="H13" t="s">
        <v>43</v>
      </c>
      <c r="I13" t="s">
        <v>44</v>
      </c>
      <c r="J13" t="s">
        <v>45</v>
      </c>
      <c r="K13" t="s">
        <v>3</v>
      </c>
      <c r="M13" t="s">
        <v>6</v>
      </c>
      <c r="N13">
        <f>F10*2.2</f>
        <v>52.800000000000004</v>
      </c>
      <c r="O13" s="1">
        <f>(N13/100)*10</f>
        <v>5.28</v>
      </c>
    </row>
    <row r="14" spans="2:15" ht="12.75">
      <c r="B14" t="s">
        <v>4</v>
      </c>
      <c r="C14">
        <v>4617</v>
      </c>
      <c r="D14">
        <v>3546</v>
      </c>
      <c r="E14">
        <v>2791</v>
      </c>
      <c r="F14">
        <v>363</v>
      </c>
      <c r="G14">
        <v>130</v>
      </c>
      <c r="H14">
        <v>40</v>
      </c>
      <c r="I14">
        <v>0</v>
      </c>
      <c r="J14">
        <v>0</v>
      </c>
      <c r="K14">
        <f>SUM(C14:J14)</f>
        <v>11487</v>
      </c>
      <c r="M14" t="s">
        <v>7</v>
      </c>
      <c r="N14">
        <f>G10*2.2</f>
        <v>0</v>
      </c>
      <c r="O14" s="1">
        <f>(N14/100)*13</f>
        <v>0</v>
      </c>
    </row>
    <row r="15" spans="13:15" ht="12.75">
      <c r="M15" t="s">
        <v>17</v>
      </c>
      <c r="N15">
        <f>H10*2.2</f>
        <v>0</v>
      </c>
      <c r="O15" s="1">
        <f>(N15/100)*18</f>
        <v>0</v>
      </c>
    </row>
    <row r="16" spans="13:15" ht="12.75">
      <c r="M16" t="s">
        <v>18</v>
      </c>
      <c r="N16">
        <f>SUM(I10:J10)*2.2</f>
        <v>0</v>
      </c>
      <c r="O16" s="1">
        <f>(N16/100)*20</f>
        <v>0</v>
      </c>
    </row>
    <row r="17" ht="12.75">
      <c r="B17" t="s">
        <v>21</v>
      </c>
    </row>
    <row r="18" spans="2:15" ht="12.75">
      <c r="B18" t="s">
        <v>22</v>
      </c>
      <c r="C18" s="1">
        <f>SUM(O5:O9)</f>
        <v>147.04800000000003</v>
      </c>
      <c r="D18" s="1"/>
      <c r="E18" s="1"/>
      <c r="M18" t="s">
        <v>25</v>
      </c>
      <c r="N18" t="s">
        <v>26</v>
      </c>
      <c r="O18" t="s">
        <v>27</v>
      </c>
    </row>
    <row r="19" spans="2:15" ht="12.75">
      <c r="B19" t="s">
        <v>23</v>
      </c>
      <c r="C19" s="1">
        <f>SUM(P5:P9)</f>
        <v>60.39000000000001</v>
      </c>
      <c r="M19" t="s">
        <v>72</v>
      </c>
      <c r="N19">
        <v>0</v>
      </c>
      <c r="O19">
        <f>C14</f>
        <v>4617</v>
      </c>
    </row>
    <row r="20" spans="2:15" ht="12.75">
      <c r="B20" t="s">
        <v>24</v>
      </c>
      <c r="C20" s="1">
        <f>SUM(O12:O16)</f>
        <v>22.066000000000003</v>
      </c>
      <c r="M20" t="s">
        <v>39</v>
      </c>
      <c r="N20">
        <v>1</v>
      </c>
      <c r="O20">
        <f>D14</f>
        <v>3546</v>
      </c>
    </row>
    <row r="21" spans="13:15" ht="12.75">
      <c r="M21" t="s">
        <v>40</v>
      </c>
      <c r="N21">
        <v>2</v>
      </c>
      <c r="O21">
        <f>E14</f>
        <v>2791</v>
      </c>
    </row>
    <row r="22" spans="13:15" ht="12.75">
      <c r="M22" t="s">
        <v>41</v>
      </c>
      <c r="N22">
        <v>4</v>
      </c>
      <c r="O22">
        <f>F14</f>
        <v>363</v>
      </c>
    </row>
    <row r="23" spans="13:15" ht="12.75">
      <c r="M23" t="s">
        <v>42</v>
      </c>
      <c r="N23">
        <v>5</v>
      </c>
      <c r="O23">
        <f>G14</f>
        <v>130</v>
      </c>
    </row>
    <row r="24" spans="13:15" ht="12.75">
      <c r="M24" t="s">
        <v>43</v>
      </c>
      <c r="N24">
        <v>6</v>
      </c>
      <c r="O24">
        <f>H14</f>
        <v>40</v>
      </c>
    </row>
    <row r="25" spans="13:15" ht="12.75">
      <c r="M25" t="s">
        <v>44</v>
      </c>
      <c r="N25">
        <v>7</v>
      </c>
      <c r="O25">
        <f>I14</f>
        <v>0</v>
      </c>
    </row>
    <row r="26" spans="13:15" ht="12.75">
      <c r="M26" t="s">
        <v>73</v>
      </c>
      <c r="N26">
        <v>8</v>
      </c>
      <c r="O26">
        <f>J14</f>
        <v>0</v>
      </c>
    </row>
    <row r="28" ht="12.75">
      <c r="B28" t="s">
        <v>48</v>
      </c>
    </row>
    <row r="29" ht="12.75">
      <c r="B29" t="s">
        <v>71</v>
      </c>
    </row>
    <row r="31" spans="2:16" ht="12.75">
      <c r="B31" t="s">
        <v>19</v>
      </c>
      <c r="M31" t="s">
        <v>19</v>
      </c>
      <c r="N31" t="s">
        <v>4</v>
      </c>
      <c r="O31" t="s">
        <v>8</v>
      </c>
      <c r="P31" t="s">
        <v>9</v>
      </c>
    </row>
    <row r="32" spans="2:16" ht="12.75">
      <c r="B32" t="s">
        <v>0</v>
      </c>
      <c r="D32" t="s">
        <v>11</v>
      </c>
      <c r="E32" t="s">
        <v>1</v>
      </c>
      <c r="F32" t="s">
        <v>2</v>
      </c>
      <c r="G32" t="s">
        <v>12</v>
      </c>
      <c r="H32" t="s">
        <v>13</v>
      </c>
      <c r="I32" t="s">
        <v>14</v>
      </c>
      <c r="J32" t="s">
        <v>15</v>
      </c>
      <c r="K32" t="s">
        <v>3</v>
      </c>
      <c r="M32" t="s">
        <v>6</v>
      </c>
      <c r="N32">
        <f>F33*2.2</f>
        <v>706.2</v>
      </c>
      <c r="O32" s="1">
        <f>(N32/100)*21</f>
        <v>148.302</v>
      </c>
      <c r="P32" s="1">
        <f>(N32/100)*8</f>
        <v>56.496</v>
      </c>
    </row>
    <row r="33" spans="2:16" ht="12.75">
      <c r="B33" t="s">
        <v>4</v>
      </c>
      <c r="D33">
        <v>9637</v>
      </c>
      <c r="E33">
        <v>1843</v>
      </c>
      <c r="F33">
        <v>321</v>
      </c>
      <c r="G33">
        <v>213</v>
      </c>
      <c r="H33">
        <v>151</v>
      </c>
      <c r="I33">
        <v>20</v>
      </c>
      <c r="J33">
        <v>0</v>
      </c>
      <c r="K33">
        <f>SUM(D33:J33)</f>
        <v>12185</v>
      </c>
      <c r="M33" t="s">
        <v>7</v>
      </c>
      <c r="N33">
        <f>G33*2.2</f>
        <v>468.6</v>
      </c>
      <c r="O33" s="1">
        <f>(N33/100)*30</f>
        <v>140.57999999999998</v>
      </c>
      <c r="P33" s="1">
        <f>(N33/100)*13</f>
        <v>60.918</v>
      </c>
    </row>
    <row r="34" spans="13:16" ht="12.75">
      <c r="M34" t="s">
        <v>17</v>
      </c>
      <c r="N34">
        <f>H33*2.2</f>
        <v>332.20000000000005</v>
      </c>
      <c r="O34" s="1">
        <f>(N34/100)*41</f>
        <v>136.20200000000003</v>
      </c>
      <c r="P34" s="1">
        <f>(N34/100)*20</f>
        <v>66.44000000000001</v>
      </c>
    </row>
    <row r="35" spans="2:16" ht="12.75">
      <c r="B35" t="s">
        <v>5</v>
      </c>
      <c r="M35" t="s">
        <v>14</v>
      </c>
      <c r="N35">
        <f>I33*2.2</f>
        <v>44</v>
      </c>
      <c r="O35" s="1">
        <f>(N35/100)*54</f>
        <v>23.76</v>
      </c>
      <c r="P35" s="1">
        <f>(N35/100)*30</f>
        <v>13.2</v>
      </c>
    </row>
    <row r="36" spans="2:16" ht="12.75">
      <c r="B36" t="s">
        <v>0</v>
      </c>
      <c r="D36" t="s">
        <v>11</v>
      </c>
      <c r="E36" t="s">
        <v>1</v>
      </c>
      <c r="F36" t="s">
        <v>2</v>
      </c>
      <c r="G36" t="s">
        <v>12</v>
      </c>
      <c r="H36" t="s">
        <v>13</v>
      </c>
      <c r="I36" t="s">
        <v>14</v>
      </c>
      <c r="J36" t="s">
        <v>15</v>
      </c>
      <c r="K36" t="s">
        <v>3</v>
      </c>
      <c r="M36" t="s">
        <v>20</v>
      </c>
      <c r="N36">
        <f>J33*2.2</f>
        <v>0</v>
      </c>
      <c r="O36" s="1">
        <f>(N36/100)*61</f>
        <v>0</v>
      </c>
      <c r="P36" s="1">
        <f>(N36/100)*37</f>
        <v>0</v>
      </c>
    </row>
    <row r="37" spans="2:11" ht="12.75">
      <c r="B37" t="s">
        <v>4</v>
      </c>
      <c r="D37">
        <v>11753</v>
      </c>
      <c r="E37">
        <v>229</v>
      </c>
      <c r="F37">
        <v>183</v>
      </c>
      <c r="G37">
        <v>20</v>
      </c>
      <c r="H37">
        <v>0</v>
      </c>
      <c r="I37">
        <v>0</v>
      </c>
      <c r="J37">
        <v>0</v>
      </c>
      <c r="K37">
        <f>SUM(D37:J37)</f>
        <v>12185</v>
      </c>
    </row>
    <row r="38" spans="13:15" ht="12.75">
      <c r="M38" t="s">
        <v>5</v>
      </c>
      <c r="O38" t="s">
        <v>10</v>
      </c>
    </row>
    <row r="39" spans="2:15" ht="12.75">
      <c r="B39" t="s">
        <v>37</v>
      </c>
      <c r="M39" t="s">
        <v>16</v>
      </c>
      <c r="N39">
        <f>E37*2.2</f>
        <v>503.80000000000007</v>
      </c>
      <c r="O39" s="1">
        <f>(N39/100)*7</f>
        <v>35.266000000000005</v>
      </c>
    </row>
    <row r="40" spans="2:15" ht="12.75">
      <c r="B40" t="s">
        <v>0</v>
      </c>
      <c r="C40" t="s">
        <v>38</v>
      </c>
      <c r="D40" t="s">
        <v>39</v>
      </c>
      <c r="E40" t="s">
        <v>40</v>
      </c>
      <c r="F40" t="s">
        <v>41</v>
      </c>
      <c r="G40" t="s">
        <v>42</v>
      </c>
      <c r="H40" t="s">
        <v>43</v>
      </c>
      <c r="I40" t="s">
        <v>44</v>
      </c>
      <c r="J40" t="s">
        <v>45</v>
      </c>
      <c r="K40" t="s">
        <v>3</v>
      </c>
      <c r="M40" t="s">
        <v>6</v>
      </c>
      <c r="N40">
        <f>F37*2.2</f>
        <v>402.6</v>
      </c>
      <c r="O40" s="1">
        <f>(N40/100)*10</f>
        <v>40.26</v>
      </c>
    </row>
    <row r="41" spans="2:15" ht="12.75">
      <c r="B41" t="s">
        <v>4</v>
      </c>
      <c r="C41">
        <v>4617</v>
      </c>
      <c r="D41">
        <v>3566</v>
      </c>
      <c r="E41">
        <v>2911</v>
      </c>
      <c r="F41">
        <v>602</v>
      </c>
      <c r="G41">
        <v>230</v>
      </c>
      <c r="H41">
        <v>219</v>
      </c>
      <c r="I41">
        <v>40</v>
      </c>
      <c r="J41">
        <v>0</v>
      </c>
      <c r="K41">
        <f>SUM(C41:J41)</f>
        <v>12185</v>
      </c>
      <c r="M41" t="s">
        <v>7</v>
      </c>
      <c r="N41">
        <f>G37*2.2</f>
        <v>44</v>
      </c>
      <c r="O41" s="1">
        <f>(N41/100)*13</f>
        <v>5.72</v>
      </c>
    </row>
    <row r="42" spans="13:15" ht="12.75">
      <c r="M42" t="s">
        <v>17</v>
      </c>
      <c r="N42">
        <f>H37*2.2</f>
        <v>0</v>
      </c>
      <c r="O42" s="1">
        <f>(N42/100)*18</f>
        <v>0</v>
      </c>
    </row>
    <row r="43" spans="13:15" ht="12.75">
      <c r="M43" t="s">
        <v>18</v>
      </c>
      <c r="N43">
        <f>SUM(I37:J37)*2.2</f>
        <v>0</v>
      </c>
      <c r="O43" s="1">
        <f>(N43/100)*20</f>
        <v>0</v>
      </c>
    </row>
    <row r="44" ht="12.75">
      <c r="B44" t="s">
        <v>21</v>
      </c>
    </row>
    <row r="45" spans="2:15" ht="12.75">
      <c r="B45" t="s">
        <v>22</v>
      </c>
      <c r="C45" s="1">
        <f>SUM(O32:O36)</f>
        <v>448.84399999999994</v>
      </c>
      <c r="D45" s="1"/>
      <c r="E45" s="1"/>
      <c r="M45" t="s">
        <v>25</v>
      </c>
      <c r="N45" t="s">
        <v>26</v>
      </c>
      <c r="O45" t="s">
        <v>27</v>
      </c>
    </row>
    <row r="46" spans="2:15" ht="12.75">
      <c r="B46" t="s">
        <v>23</v>
      </c>
      <c r="C46" s="1">
        <f>SUM(P32:P36)</f>
        <v>197.054</v>
      </c>
      <c r="M46" t="s">
        <v>72</v>
      </c>
      <c r="N46">
        <v>0</v>
      </c>
      <c r="O46">
        <f>C41</f>
        <v>4617</v>
      </c>
    </row>
    <row r="47" spans="2:15" ht="12.75">
      <c r="B47" t="s">
        <v>24</v>
      </c>
      <c r="C47" s="1">
        <f>SUM(O39:O43)</f>
        <v>81.24600000000001</v>
      </c>
      <c r="M47" t="s">
        <v>39</v>
      </c>
      <c r="N47">
        <v>1</v>
      </c>
      <c r="O47">
        <f>D41</f>
        <v>3566</v>
      </c>
    </row>
    <row r="48" spans="13:15" ht="12.75">
      <c r="M48" t="s">
        <v>40</v>
      </c>
      <c r="N48">
        <v>2</v>
      </c>
      <c r="O48">
        <f>E41</f>
        <v>2911</v>
      </c>
    </row>
    <row r="49" spans="13:15" ht="12.75">
      <c r="M49" t="s">
        <v>41</v>
      </c>
      <c r="N49">
        <v>4</v>
      </c>
      <c r="O49">
        <f>F41</f>
        <v>602</v>
      </c>
    </row>
    <row r="50" spans="13:15" ht="12.75">
      <c r="M50" t="s">
        <v>42</v>
      </c>
      <c r="N50">
        <v>5</v>
      </c>
      <c r="O50">
        <f>G41</f>
        <v>230</v>
      </c>
    </row>
    <row r="51" spans="13:15" ht="12.75">
      <c r="M51" t="s">
        <v>43</v>
      </c>
      <c r="N51">
        <v>6</v>
      </c>
      <c r="O51">
        <f>H41</f>
        <v>219</v>
      </c>
    </row>
    <row r="52" spans="13:15" ht="12.75">
      <c r="M52" t="s">
        <v>44</v>
      </c>
      <c r="N52">
        <v>7</v>
      </c>
      <c r="O52">
        <f>I41</f>
        <v>40</v>
      </c>
    </row>
    <row r="53" spans="13:15" ht="12.75">
      <c r="M53" t="s">
        <v>73</v>
      </c>
      <c r="N53">
        <v>8</v>
      </c>
      <c r="O53">
        <f>J41</f>
        <v>0</v>
      </c>
    </row>
    <row r="60" spans="15:16" ht="12.75">
      <c r="O60" s="1"/>
      <c r="P60" s="1"/>
    </row>
    <row r="61" spans="15:16" ht="12.75">
      <c r="O61" s="1"/>
      <c r="P61" s="1"/>
    </row>
    <row r="62" spans="15:16" ht="12.75">
      <c r="O62" s="1"/>
      <c r="P62" s="1"/>
    </row>
    <row r="63" spans="15:16" ht="12.75">
      <c r="O63" s="1"/>
      <c r="P63" s="1"/>
    </row>
    <row r="64" spans="15:16" ht="12.75">
      <c r="O64" s="1"/>
      <c r="P64" s="1"/>
    </row>
    <row r="67" ht="12.75">
      <c r="O67" s="1"/>
    </row>
    <row r="68" ht="12.75">
      <c r="O68" s="1"/>
    </row>
    <row r="69" ht="12.75">
      <c r="O69" s="1"/>
    </row>
    <row r="70" ht="12.75">
      <c r="O70" s="1"/>
    </row>
    <row r="71" ht="12.75">
      <c r="O71" s="1"/>
    </row>
    <row r="73" spans="3:5" ht="12.75">
      <c r="C73" s="1"/>
      <c r="D73" s="1"/>
      <c r="E73" s="1"/>
    </row>
    <row r="74" ht="12.75">
      <c r="C74" s="1"/>
    </row>
    <row r="75" ht="12.75">
      <c r="C75" s="1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P26"/>
  <sheetViews>
    <sheetView zoomScalePageLayoutView="0" workbookViewId="0" topLeftCell="A1">
      <selection activeCell="M19" sqref="M19:M26"/>
    </sheetView>
  </sheetViews>
  <sheetFormatPr defaultColWidth="9.140625" defaultRowHeight="12.75"/>
  <cols>
    <col min="2" max="2" width="18.421875" style="0" bestFit="1" customWidth="1"/>
    <col min="3" max="3" width="5.57421875" style="0" customWidth="1"/>
    <col min="4" max="4" width="6.00390625" style="0" bestFit="1" customWidth="1"/>
    <col min="5" max="10" width="5.57421875" style="0" bestFit="1" customWidth="1"/>
    <col min="11" max="11" width="6.00390625" style="0" bestFit="1" customWidth="1"/>
    <col min="13" max="13" width="11.421875" style="0" bestFit="1" customWidth="1"/>
    <col min="14" max="14" width="6.8515625" style="0" bestFit="1" customWidth="1"/>
    <col min="15" max="16" width="17.7109375" style="0" bestFit="1" customWidth="1"/>
    <col min="17" max="17" width="10.7109375" style="0" bestFit="1" customWidth="1"/>
    <col min="18" max="18" width="10.140625" style="0" bestFit="1" customWidth="1"/>
    <col min="19" max="19" width="12.00390625" style="0" bestFit="1" customWidth="1"/>
    <col min="20" max="20" width="18.421875" style="0" bestFit="1" customWidth="1"/>
    <col min="21" max="21" width="15.7109375" style="0" bestFit="1" customWidth="1"/>
  </cols>
  <sheetData>
    <row r="1" ht="12.75">
      <c r="B1" t="s">
        <v>52</v>
      </c>
    </row>
    <row r="2" ht="12.75">
      <c r="B2" t="s">
        <v>46</v>
      </c>
    </row>
    <row r="4" spans="2:16" ht="12.75">
      <c r="B4" t="s">
        <v>19</v>
      </c>
      <c r="M4" t="s">
        <v>19</v>
      </c>
      <c r="N4" t="s">
        <v>4</v>
      </c>
      <c r="O4" t="s">
        <v>8</v>
      </c>
      <c r="P4" t="s">
        <v>9</v>
      </c>
    </row>
    <row r="5" spans="2:16" ht="12.75">
      <c r="B5" t="s">
        <v>0</v>
      </c>
      <c r="D5" t="s">
        <v>11</v>
      </c>
      <c r="E5" t="s">
        <v>1</v>
      </c>
      <c r="F5" t="s">
        <v>2</v>
      </c>
      <c r="G5" t="s">
        <v>12</v>
      </c>
      <c r="H5" t="s">
        <v>13</v>
      </c>
      <c r="I5" t="s">
        <v>14</v>
      </c>
      <c r="J5" t="s">
        <v>15</v>
      </c>
      <c r="K5" t="s">
        <v>3</v>
      </c>
      <c r="M5" t="s">
        <v>6</v>
      </c>
      <c r="N5">
        <f>F6*2.2</f>
        <v>398.20000000000005</v>
      </c>
      <c r="O5" s="1">
        <f>(N5/100)*21</f>
        <v>83.62200000000001</v>
      </c>
      <c r="P5" s="1">
        <f>(N5/100)*8</f>
        <v>31.856000000000005</v>
      </c>
    </row>
    <row r="6" spans="2:16" ht="12.75">
      <c r="B6" t="s">
        <v>4</v>
      </c>
      <c r="D6">
        <v>8745</v>
      </c>
      <c r="E6">
        <v>2474</v>
      </c>
      <c r="F6">
        <v>181</v>
      </c>
      <c r="G6">
        <v>96</v>
      </c>
      <c r="H6">
        <v>13</v>
      </c>
      <c r="I6">
        <v>0</v>
      </c>
      <c r="J6">
        <v>0</v>
      </c>
      <c r="K6">
        <f>SUM(D6:J6)</f>
        <v>11509</v>
      </c>
      <c r="M6" t="s">
        <v>7</v>
      </c>
      <c r="N6">
        <f>G6*2.2</f>
        <v>211.20000000000002</v>
      </c>
      <c r="O6" s="1">
        <f>(N6/100)*30</f>
        <v>63.36</v>
      </c>
      <c r="P6" s="1">
        <f>(N6/100)*13</f>
        <v>27.456000000000003</v>
      </c>
    </row>
    <row r="7" spans="13:16" ht="12.75">
      <c r="M7" t="s">
        <v>17</v>
      </c>
      <c r="N7">
        <f>H6*2.2</f>
        <v>28.6</v>
      </c>
      <c r="O7" s="1">
        <f>(N7/100)*41</f>
        <v>11.726</v>
      </c>
      <c r="P7" s="1">
        <f>(N7/100)*20</f>
        <v>5.720000000000001</v>
      </c>
    </row>
    <row r="8" spans="2:16" ht="12.75">
      <c r="B8" t="s">
        <v>5</v>
      </c>
      <c r="M8" t="s">
        <v>14</v>
      </c>
      <c r="N8">
        <f>I6*2.2</f>
        <v>0</v>
      </c>
      <c r="O8" s="1">
        <f>(N8/100)*54</f>
        <v>0</v>
      </c>
      <c r="P8" s="1">
        <f>(N8/100)*30</f>
        <v>0</v>
      </c>
    </row>
    <row r="9" spans="2:16" ht="12.75">
      <c r="B9" t="s">
        <v>0</v>
      </c>
      <c r="D9" t="s">
        <v>11</v>
      </c>
      <c r="E9" t="s">
        <v>1</v>
      </c>
      <c r="F9" t="s">
        <v>2</v>
      </c>
      <c r="G9" t="s">
        <v>12</v>
      </c>
      <c r="H9" t="s">
        <v>13</v>
      </c>
      <c r="I9" t="s">
        <v>14</v>
      </c>
      <c r="J9" t="s">
        <v>15</v>
      </c>
      <c r="K9" t="s">
        <v>3</v>
      </c>
      <c r="M9" t="s">
        <v>20</v>
      </c>
      <c r="N9">
        <f>J6*2.2</f>
        <v>0</v>
      </c>
      <c r="O9" s="1">
        <f>(N9/100)*61</f>
        <v>0</v>
      </c>
      <c r="P9" s="1">
        <f>(N9/100)*37</f>
        <v>0</v>
      </c>
    </row>
    <row r="10" spans="2:11" ht="12.75">
      <c r="B10" t="s">
        <v>4</v>
      </c>
      <c r="D10">
        <v>11362</v>
      </c>
      <c r="E10">
        <v>120</v>
      </c>
      <c r="F10">
        <v>27</v>
      </c>
      <c r="G10">
        <v>0</v>
      </c>
      <c r="H10">
        <v>0</v>
      </c>
      <c r="I10">
        <v>0</v>
      </c>
      <c r="J10">
        <v>0</v>
      </c>
      <c r="K10">
        <f>SUM(D10:J10)</f>
        <v>11509</v>
      </c>
    </row>
    <row r="11" spans="13:15" ht="12.75">
      <c r="M11" t="s">
        <v>5</v>
      </c>
      <c r="O11" t="s">
        <v>10</v>
      </c>
    </row>
    <row r="12" spans="2:15" ht="12.75">
      <c r="B12" t="s">
        <v>37</v>
      </c>
      <c r="M12" t="s">
        <v>16</v>
      </c>
      <c r="N12">
        <f>E10*2.2</f>
        <v>264</v>
      </c>
      <c r="O12" s="1">
        <f>(N12/100)*7</f>
        <v>18.48</v>
      </c>
    </row>
    <row r="13" spans="2:15" ht="12.75">
      <c r="B13" t="s">
        <v>0</v>
      </c>
      <c r="C13" t="s">
        <v>38</v>
      </c>
      <c r="D13" t="s">
        <v>39</v>
      </c>
      <c r="E13" t="s">
        <v>40</v>
      </c>
      <c r="F13" t="s">
        <v>41</v>
      </c>
      <c r="G13" t="s">
        <v>42</v>
      </c>
      <c r="H13" t="s">
        <v>43</v>
      </c>
      <c r="I13" t="s">
        <v>44</v>
      </c>
      <c r="J13" t="s">
        <v>45</v>
      </c>
      <c r="K13" t="s">
        <v>3</v>
      </c>
      <c r="M13" t="s">
        <v>6</v>
      </c>
      <c r="N13">
        <f>F10*2.2</f>
        <v>59.400000000000006</v>
      </c>
      <c r="O13" s="1">
        <f>(N13/100)*10</f>
        <v>5.940000000000001</v>
      </c>
    </row>
    <row r="14" spans="2:15" ht="12.75">
      <c r="B14" t="s">
        <v>4</v>
      </c>
      <c r="C14">
        <v>3708</v>
      </c>
      <c r="D14">
        <v>3063</v>
      </c>
      <c r="E14">
        <v>3990</v>
      </c>
      <c r="F14">
        <v>574</v>
      </c>
      <c r="G14">
        <v>132</v>
      </c>
      <c r="H14">
        <v>42</v>
      </c>
      <c r="I14">
        <v>0</v>
      </c>
      <c r="J14">
        <v>0</v>
      </c>
      <c r="K14">
        <f>SUM(C14:J14)</f>
        <v>11509</v>
      </c>
      <c r="M14" t="s">
        <v>7</v>
      </c>
      <c r="N14">
        <f>G10*2.2</f>
        <v>0</v>
      </c>
      <c r="O14" s="1">
        <f>(N14/100)*13</f>
        <v>0</v>
      </c>
    </row>
    <row r="15" spans="13:15" ht="12.75">
      <c r="M15" t="s">
        <v>17</v>
      </c>
      <c r="N15">
        <f>H10*2.2</f>
        <v>0</v>
      </c>
      <c r="O15" s="1">
        <f>(N15/100)*18</f>
        <v>0</v>
      </c>
    </row>
    <row r="16" spans="13:15" ht="12.75">
      <c r="M16" t="s">
        <v>18</v>
      </c>
      <c r="N16">
        <f>SUM(I10:J10)*2.2</f>
        <v>0</v>
      </c>
      <c r="O16" s="1">
        <f>(N16/100)*20</f>
        <v>0</v>
      </c>
    </row>
    <row r="17" ht="12.75">
      <c r="B17" t="s">
        <v>21</v>
      </c>
    </row>
    <row r="18" spans="2:15" ht="12.75">
      <c r="B18" t="s">
        <v>22</v>
      </c>
      <c r="C18" s="1">
        <f>SUM(O5:O9)</f>
        <v>158.70800000000003</v>
      </c>
      <c r="D18" s="1"/>
      <c r="E18" s="1"/>
      <c r="M18" t="s">
        <v>25</v>
      </c>
      <c r="N18" t="s">
        <v>26</v>
      </c>
      <c r="O18" t="s">
        <v>27</v>
      </c>
    </row>
    <row r="19" spans="2:15" ht="12.75">
      <c r="B19" t="s">
        <v>23</v>
      </c>
      <c r="C19" s="1">
        <f>SUM(P5:P9)</f>
        <v>65.03200000000001</v>
      </c>
      <c r="M19" t="s">
        <v>72</v>
      </c>
      <c r="N19">
        <v>0</v>
      </c>
      <c r="O19">
        <f>C14</f>
        <v>3708</v>
      </c>
    </row>
    <row r="20" spans="2:15" ht="12.75">
      <c r="B20" t="s">
        <v>24</v>
      </c>
      <c r="C20" s="1">
        <f>SUM(O12:O16)</f>
        <v>24.42</v>
      </c>
      <c r="M20" t="s">
        <v>39</v>
      </c>
      <c r="N20">
        <v>1</v>
      </c>
      <c r="O20">
        <f>D14</f>
        <v>3063</v>
      </c>
    </row>
    <row r="21" spans="13:15" ht="12.75">
      <c r="M21" t="s">
        <v>40</v>
      </c>
      <c r="N21">
        <v>2</v>
      </c>
      <c r="O21">
        <f>E14</f>
        <v>3990</v>
      </c>
    </row>
    <row r="22" spans="13:15" ht="12.75">
      <c r="M22" t="s">
        <v>41</v>
      </c>
      <c r="N22">
        <v>4</v>
      </c>
      <c r="O22">
        <f>F14</f>
        <v>574</v>
      </c>
    </row>
    <row r="23" spans="13:15" ht="12.75">
      <c r="M23" t="s">
        <v>42</v>
      </c>
      <c r="N23">
        <v>5</v>
      </c>
      <c r="O23">
        <f>G14</f>
        <v>132</v>
      </c>
    </row>
    <row r="24" spans="13:15" ht="12.75">
      <c r="M24" t="s">
        <v>43</v>
      </c>
      <c r="N24">
        <v>6</v>
      </c>
      <c r="O24">
        <f>H14</f>
        <v>42</v>
      </c>
    </row>
    <row r="25" spans="13:15" ht="12.75">
      <c r="M25" t="s">
        <v>44</v>
      </c>
      <c r="N25">
        <v>7</v>
      </c>
      <c r="O25">
        <f>I14</f>
        <v>0</v>
      </c>
    </row>
    <row r="26" spans="13:15" ht="12.75">
      <c r="M26" t="s">
        <v>73</v>
      </c>
      <c r="N26">
        <v>8</v>
      </c>
      <c r="O26">
        <f>J14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P53"/>
  <sheetViews>
    <sheetView zoomScalePageLayoutView="0" workbookViewId="0" topLeftCell="A1">
      <selection activeCell="M19" sqref="M19:M26"/>
    </sheetView>
  </sheetViews>
  <sheetFormatPr defaultColWidth="9.140625" defaultRowHeight="12.75"/>
  <cols>
    <col min="2" max="2" width="18.421875" style="0" bestFit="1" customWidth="1"/>
  </cols>
  <sheetData>
    <row r="1" ht="12.75">
      <c r="B1" t="s">
        <v>52</v>
      </c>
    </row>
    <row r="2" ht="12.75">
      <c r="B2" t="s">
        <v>46</v>
      </c>
    </row>
    <row r="4" spans="2:16" ht="12.75">
      <c r="B4" t="s">
        <v>19</v>
      </c>
      <c r="M4" t="s">
        <v>19</v>
      </c>
      <c r="N4" t="s">
        <v>4</v>
      </c>
      <c r="O4" t="s">
        <v>8</v>
      </c>
      <c r="P4" t="s">
        <v>9</v>
      </c>
    </row>
    <row r="5" spans="2:16" ht="12.75">
      <c r="B5" t="s">
        <v>0</v>
      </c>
      <c r="D5" t="s">
        <v>11</v>
      </c>
      <c r="E5" t="s">
        <v>1</v>
      </c>
      <c r="F5" t="s">
        <v>2</v>
      </c>
      <c r="G5" t="s">
        <v>12</v>
      </c>
      <c r="H5" t="s">
        <v>13</v>
      </c>
      <c r="I5" t="s">
        <v>14</v>
      </c>
      <c r="J5" t="s">
        <v>15</v>
      </c>
      <c r="K5" t="s">
        <v>3</v>
      </c>
      <c r="M5" t="s">
        <v>6</v>
      </c>
      <c r="N5">
        <f>F6*2.2</f>
        <v>400.40000000000003</v>
      </c>
      <c r="O5" s="1">
        <f>(N5/100)*21</f>
        <v>84.084</v>
      </c>
      <c r="P5" s="1">
        <f>(N5/100)*8</f>
        <v>32.032000000000004</v>
      </c>
    </row>
    <row r="6" spans="2:16" ht="12.75">
      <c r="B6" t="s">
        <v>4</v>
      </c>
      <c r="D6">
        <v>8709</v>
      </c>
      <c r="E6">
        <v>2508</v>
      </c>
      <c r="F6">
        <v>182</v>
      </c>
      <c r="G6">
        <v>97</v>
      </c>
      <c r="H6">
        <v>13</v>
      </c>
      <c r="I6">
        <v>0</v>
      </c>
      <c r="J6">
        <v>0</v>
      </c>
      <c r="K6">
        <f>SUM(D6:J6)</f>
        <v>11509</v>
      </c>
      <c r="M6" t="s">
        <v>7</v>
      </c>
      <c r="N6">
        <f>G6*2.2</f>
        <v>213.4</v>
      </c>
      <c r="O6" s="1">
        <f>(N6/100)*30</f>
        <v>64.02</v>
      </c>
      <c r="P6" s="1">
        <f>(N6/100)*13</f>
        <v>27.741999999999997</v>
      </c>
    </row>
    <row r="7" spans="13:16" ht="12.75">
      <c r="M7" t="s">
        <v>17</v>
      </c>
      <c r="N7">
        <f>H6*2.2</f>
        <v>28.6</v>
      </c>
      <c r="O7" s="1">
        <f>(N7/100)*41</f>
        <v>11.726</v>
      </c>
      <c r="P7" s="1">
        <f>(N7/100)*20</f>
        <v>5.720000000000001</v>
      </c>
    </row>
    <row r="8" spans="2:16" ht="12.75">
      <c r="B8" t="s">
        <v>5</v>
      </c>
      <c r="M8" t="s">
        <v>14</v>
      </c>
      <c r="N8">
        <f>I6*2.2</f>
        <v>0</v>
      </c>
      <c r="O8" s="1">
        <f>(N8/100)*54</f>
        <v>0</v>
      </c>
      <c r="P8" s="1">
        <f>(N8/100)*30</f>
        <v>0</v>
      </c>
    </row>
    <row r="9" spans="2:16" ht="12.75">
      <c r="B9" t="s">
        <v>0</v>
      </c>
      <c r="D9" t="s">
        <v>11</v>
      </c>
      <c r="E9" t="s">
        <v>1</v>
      </c>
      <c r="F9" t="s">
        <v>2</v>
      </c>
      <c r="G9" t="s">
        <v>12</v>
      </c>
      <c r="H9" t="s">
        <v>13</v>
      </c>
      <c r="I9" t="s">
        <v>14</v>
      </c>
      <c r="J9" t="s">
        <v>15</v>
      </c>
      <c r="K9" t="s">
        <v>3</v>
      </c>
      <c r="M9" t="s">
        <v>20</v>
      </c>
      <c r="N9">
        <f>J6*2.2</f>
        <v>0</v>
      </c>
      <c r="O9" s="1">
        <f>(N9/100)*61</f>
        <v>0</v>
      </c>
      <c r="P9" s="1">
        <f>(N9/100)*37</f>
        <v>0</v>
      </c>
    </row>
    <row r="10" spans="2:11" ht="12.75">
      <c r="B10" t="s">
        <v>4</v>
      </c>
      <c r="D10">
        <v>11362</v>
      </c>
      <c r="E10">
        <v>120</v>
      </c>
      <c r="F10">
        <v>26</v>
      </c>
      <c r="G10">
        <v>1</v>
      </c>
      <c r="H10">
        <v>0</v>
      </c>
      <c r="I10">
        <v>0</v>
      </c>
      <c r="J10">
        <v>0</v>
      </c>
      <c r="K10">
        <f>SUM(D10:J10)</f>
        <v>11509</v>
      </c>
    </row>
    <row r="11" spans="13:15" ht="12.75">
      <c r="M11" t="s">
        <v>5</v>
      </c>
      <c r="O11" t="s">
        <v>10</v>
      </c>
    </row>
    <row r="12" spans="2:15" ht="12.75">
      <c r="B12" t="s">
        <v>37</v>
      </c>
      <c r="M12" t="s">
        <v>16</v>
      </c>
      <c r="N12">
        <f>E10*2.2</f>
        <v>264</v>
      </c>
      <c r="O12" s="1">
        <f>(N12/100)*7</f>
        <v>18.48</v>
      </c>
    </row>
    <row r="13" spans="2:15" ht="12.75">
      <c r="B13" t="s">
        <v>0</v>
      </c>
      <c r="C13" t="s">
        <v>38</v>
      </c>
      <c r="D13" t="s">
        <v>39</v>
      </c>
      <c r="E13" t="s">
        <v>40</v>
      </c>
      <c r="F13" t="s">
        <v>41</v>
      </c>
      <c r="G13" t="s">
        <v>42</v>
      </c>
      <c r="H13" t="s">
        <v>43</v>
      </c>
      <c r="I13" t="s">
        <v>44</v>
      </c>
      <c r="J13" t="s">
        <v>45</v>
      </c>
      <c r="K13" t="s">
        <v>3</v>
      </c>
      <c r="M13" t="s">
        <v>6</v>
      </c>
      <c r="N13">
        <f>F10*2.2</f>
        <v>57.2</v>
      </c>
      <c r="O13" s="1">
        <f>(N13/100)*10</f>
        <v>5.720000000000001</v>
      </c>
    </row>
    <row r="14" spans="2:15" ht="12.75">
      <c r="B14" t="s">
        <v>4</v>
      </c>
      <c r="C14">
        <v>3595</v>
      </c>
      <c r="D14">
        <v>3036</v>
      </c>
      <c r="E14">
        <v>4111</v>
      </c>
      <c r="F14">
        <v>593</v>
      </c>
      <c r="G14">
        <v>131</v>
      </c>
      <c r="H14">
        <v>42</v>
      </c>
      <c r="I14">
        <v>1</v>
      </c>
      <c r="J14">
        <v>0</v>
      </c>
      <c r="K14">
        <f>SUM(C14:J14)</f>
        <v>11509</v>
      </c>
      <c r="M14" t="s">
        <v>7</v>
      </c>
      <c r="N14">
        <f>G10*2.2</f>
        <v>2.2</v>
      </c>
      <c r="O14" s="1">
        <f>(N14/100)*13</f>
        <v>0.28600000000000003</v>
      </c>
    </row>
    <row r="15" spans="13:15" ht="12.75">
      <c r="M15" t="s">
        <v>17</v>
      </c>
      <c r="N15">
        <f>H10*2.2</f>
        <v>0</v>
      </c>
      <c r="O15" s="1">
        <f>(N15/100)*18</f>
        <v>0</v>
      </c>
    </row>
    <row r="16" spans="13:15" ht="12.75">
      <c r="M16" t="s">
        <v>18</v>
      </c>
      <c r="N16">
        <f>SUM(I10:J10)*2.2</f>
        <v>0</v>
      </c>
      <c r="O16" s="1">
        <f>(N16/100)*20</f>
        <v>0</v>
      </c>
    </row>
    <row r="17" ht="12.75">
      <c r="B17" t="s">
        <v>21</v>
      </c>
    </row>
    <row r="18" spans="2:15" ht="12.75">
      <c r="B18" t="s">
        <v>22</v>
      </c>
      <c r="C18" s="1">
        <f>SUM(O5:O9)</f>
        <v>159.82999999999998</v>
      </c>
      <c r="D18" s="1"/>
      <c r="E18" s="1"/>
      <c r="M18" t="s">
        <v>25</v>
      </c>
      <c r="N18" t="s">
        <v>26</v>
      </c>
      <c r="O18" t="s">
        <v>27</v>
      </c>
    </row>
    <row r="19" spans="2:15" ht="12.75">
      <c r="B19" t="s">
        <v>23</v>
      </c>
      <c r="C19" s="1">
        <f>SUM(P5:P9)</f>
        <v>65.494</v>
      </c>
      <c r="M19" t="s">
        <v>72</v>
      </c>
      <c r="N19">
        <v>0</v>
      </c>
      <c r="O19">
        <f>C14</f>
        <v>3595</v>
      </c>
    </row>
    <row r="20" spans="2:15" ht="12.75">
      <c r="B20" t="s">
        <v>24</v>
      </c>
      <c r="C20" s="1">
        <f>SUM(O12:O16)</f>
        <v>24.486000000000004</v>
      </c>
      <c r="M20" t="s">
        <v>39</v>
      </c>
      <c r="N20">
        <v>1</v>
      </c>
      <c r="O20">
        <f>D14</f>
        <v>3036</v>
      </c>
    </row>
    <row r="21" spans="13:15" ht="12.75">
      <c r="M21" t="s">
        <v>40</v>
      </c>
      <c r="N21">
        <v>2</v>
      </c>
      <c r="O21">
        <f>E14</f>
        <v>4111</v>
      </c>
    </row>
    <row r="22" spans="13:15" ht="12.75">
      <c r="M22" t="s">
        <v>41</v>
      </c>
      <c r="N22">
        <v>4</v>
      </c>
      <c r="O22">
        <f>F14</f>
        <v>593</v>
      </c>
    </row>
    <row r="23" spans="13:15" ht="12.75">
      <c r="M23" t="s">
        <v>42</v>
      </c>
      <c r="N23">
        <v>5</v>
      </c>
      <c r="O23">
        <f>G14</f>
        <v>131</v>
      </c>
    </row>
    <row r="24" spans="13:15" ht="12.75">
      <c r="M24" t="s">
        <v>43</v>
      </c>
      <c r="N24">
        <v>6</v>
      </c>
      <c r="O24">
        <f>H14</f>
        <v>42</v>
      </c>
    </row>
    <row r="25" spans="13:15" ht="12.75">
      <c r="M25" t="s">
        <v>44</v>
      </c>
      <c r="N25">
        <v>7</v>
      </c>
      <c r="O25">
        <f>I14</f>
        <v>1</v>
      </c>
    </row>
    <row r="26" spans="13:15" ht="12.75">
      <c r="M26" t="s">
        <v>73</v>
      </c>
      <c r="N26">
        <v>8</v>
      </c>
      <c r="O26">
        <f>J14</f>
        <v>0</v>
      </c>
    </row>
    <row r="28" ht="12.75">
      <c r="B28" t="s">
        <v>52</v>
      </c>
    </row>
    <row r="29" ht="12.75">
      <c r="B29" t="s">
        <v>53</v>
      </c>
    </row>
    <row r="31" spans="2:16" ht="12.75">
      <c r="B31" t="s">
        <v>19</v>
      </c>
      <c r="M31" t="s">
        <v>19</v>
      </c>
      <c r="N31" t="s">
        <v>4</v>
      </c>
      <c r="O31" t="s">
        <v>8</v>
      </c>
      <c r="P31" t="s">
        <v>9</v>
      </c>
    </row>
    <row r="32" spans="2:16" ht="12.75">
      <c r="B32" t="s">
        <v>0</v>
      </c>
      <c r="D32" t="s">
        <v>11</v>
      </c>
      <c r="E32" t="s">
        <v>1</v>
      </c>
      <c r="F32" t="s">
        <v>2</v>
      </c>
      <c r="G32" t="s">
        <v>12</v>
      </c>
      <c r="H32" t="s">
        <v>13</v>
      </c>
      <c r="I32" t="s">
        <v>14</v>
      </c>
      <c r="J32" t="s">
        <v>15</v>
      </c>
      <c r="K32" t="s">
        <v>3</v>
      </c>
      <c r="M32" t="s">
        <v>6</v>
      </c>
      <c r="N32">
        <f>F33*2.2</f>
        <v>3016.2000000000003</v>
      </c>
      <c r="O32" s="1">
        <f>(N32/100)*21</f>
        <v>633.402</v>
      </c>
      <c r="P32" s="1">
        <f>(N32/100)*8</f>
        <v>241.29600000000002</v>
      </c>
    </row>
    <row r="33" spans="2:16" ht="12.75">
      <c r="B33" t="s">
        <v>4</v>
      </c>
      <c r="D33">
        <v>8729</v>
      </c>
      <c r="E33">
        <v>2688</v>
      </c>
      <c r="F33">
        <v>1371</v>
      </c>
      <c r="G33">
        <v>337</v>
      </c>
      <c r="H33">
        <v>192</v>
      </c>
      <c r="I33">
        <v>40</v>
      </c>
      <c r="J33">
        <v>0</v>
      </c>
      <c r="K33">
        <f>SUM(D33:J33)</f>
        <v>13357</v>
      </c>
      <c r="M33" t="s">
        <v>7</v>
      </c>
      <c r="N33">
        <f>G33*2.2</f>
        <v>741.4000000000001</v>
      </c>
      <c r="O33" s="1">
        <f>(N33/100)*30</f>
        <v>222.42000000000002</v>
      </c>
      <c r="P33" s="1">
        <f>(N33/100)*13</f>
        <v>96.382</v>
      </c>
    </row>
    <row r="34" spans="13:16" ht="12.75">
      <c r="M34" t="s">
        <v>17</v>
      </c>
      <c r="N34">
        <f>H33*2.2</f>
        <v>422.40000000000003</v>
      </c>
      <c r="O34" s="1">
        <f>(N34/100)*41</f>
        <v>173.184</v>
      </c>
      <c r="P34" s="1">
        <f>(N34/100)*20</f>
        <v>84.48</v>
      </c>
    </row>
    <row r="35" spans="2:16" ht="12.75">
      <c r="B35" t="s">
        <v>5</v>
      </c>
      <c r="M35" t="s">
        <v>14</v>
      </c>
      <c r="N35">
        <f>I33*2.2</f>
        <v>88</v>
      </c>
      <c r="O35" s="1">
        <f>(N35/100)*54</f>
        <v>47.52</v>
      </c>
      <c r="P35" s="1">
        <f>(N35/100)*30</f>
        <v>26.4</v>
      </c>
    </row>
    <row r="36" spans="2:16" ht="12.75">
      <c r="B36" t="s">
        <v>0</v>
      </c>
      <c r="D36" t="s">
        <v>11</v>
      </c>
      <c r="E36" t="s">
        <v>1</v>
      </c>
      <c r="F36" t="s">
        <v>2</v>
      </c>
      <c r="G36" t="s">
        <v>12</v>
      </c>
      <c r="H36" t="s">
        <v>13</v>
      </c>
      <c r="I36" t="s">
        <v>14</v>
      </c>
      <c r="J36" t="s">
        <v>15</v>
      </c>
      <c r="K36" t="s">
        <v>3</v>
      </c>
      <c r="M36" t="s">
        <v>20</v>
      </c>
      <c r="N36">
        <f>J33*2.2</f>
        <v>0</v>
      </c>
      <c r="O36" s="1">
        <f>(N36/100)*61</f>
        <v>0</v>
      </c>
      <c r="P36" s="1">
        <f>(N36/100)*37</f>
        <v>0</v>
      </c>
    </row>
    <row r="37" spans="2:11" ht="12.75">
      <c r="B37" t="s">
        <v>4</v>
      </c>
      <c r="D37">
        <v>12476</v>
      </c>
      <c r="E37">
        <v>595</v>
      </c>
      <c r="F37">
        <v>146</v>
      </c>
      <c r="G37">
        <v>120</v>
      </c>
      <c r="H37">
        <v>20</v>
      </c>
      <c r="I37">
        <v>0</v>
      </c>
      <c r="J37">
        <v>0</v>
      </c>
      <c r="K37">
        <f>SUM(D37:J37)</f>
        <v>13357</v>
      </c>
    </row>
    <row r="38" spans="13:15" ht="12.75">
      <c r="M38" t="s">
        <v>5</v>
      </c>
      <c r="O38" t="s">
        <v>10</v>
      </c>
    </row>
    <row r="39" spans="2:15" ht="12.75">
      <c r="B39" t="s">
        <v>37</v>
      </c>
      <c r="M39" t="s">
        <v>16</v>
      </c>
      <c r="N39">
        <f>E37*2.2</f>
        <v>1309</v>
      </c>
      <c r="O39" s="1">
        <f>(N39/100)*7</f>
        <v>91.63</v>
      </c>
    </row>
    <row r="40" spans="2:15" ht="12.75">
      <c r="B40" t="s">
        <v>0</v>
      </c>
      <c r="C40" t="s">
        <v>38</v>
      </c>
      <c r="D40" t="s">
        <v>39</v>
      </c>
      <c r="E40" t="s">
        <v>40</v>
      </c>
      <c r="F40" t="s">
        <v>41</v>
      </c>
      <c r="G40" t="s">
        <v>42</v>
      </c>
      <c r="H40" t="s">
        <v>43</v>
      </c>
      <c r="I40" t="s">
        <v>44</v>
      </c>
      <c r="J40" t="s">
        <v>45</v>
      </c>
      <c r="K40" t="s">
        <v>3</v>
      </c>
      <c r="M40" t="s">
        <v>6</v>
      </c>
      <c r="N40">
        <f>F37*2.2</f>
        <v>321.20000000000005</v>
      </c>
      <c r="O40" s="1">
        <f>(N40/100)*10</f>
        <v>32.120000000000005</v>
      </c>
    </row>
    <row r="41" spans="2:15" ht="12.75">
      <c r="B41" t="s">
        <v>4</v>
      </c>
      <c r="C41">
        <v>3595</v>
      </c>
      <c r="D41">
        <v>3036</v>
      </c>
      <c r="E41">
        <v>4171</v>
      </c>
      <c r="F41">
        <v>1562</v>
      </c>
      <c r="G41">
        <v>656</v>
      </c>
      <c r="H41">
        <v>217</v>
      </c>
      <c r="I41">
        <v>100</v>
      </c>
      <c r="J41">
        <v>20</v>
      </c>
      <c r="K41">
        <f>SUM(C41:J41)</f>
        <v>13357</v>
      </c>
      <c r="M41" t="s">
        <v>7</v>
      </c>
      <c r="N41">
        <f>G37*2.2</f>
        <v>264</v>
      </c>
      <c r="O41" s="1">
        <f>(N41/100)*13</f>
        <v>34.32</v>
      </c>
    </row>
    <row r="42" spans="13:15" ht="12.75">
      <c r="M42" t="s">
        <v>17</v>
      </c>
      <c r="N42">
        <f>H37*2.2</f>
        <v>44</v>
      </c>
      <c r="O42" s="1">
        <f>(N42/100)*18</f>
        <v>7.92</v>
      </c>
    </row>
    <row r="43" spans="13:15" ht="12.75">
      <c r="M43" t="s">
        <v>18</v>
      </c>
      <c r="N43">
        <f>SUM(I37:J37)*2.2</f>
        <v>0</v>
      </c>
      <c r="O43" s="1">
        <f>(N43/100)*20</f>
        <v>0</v>
      </c>
    </row>
    <row r="44" ht="12.75">
      <c r="B44" t="s">
        <v>21</v>
      </c>
    </row>
    <row r="45" spans="2:15" ht="12.75">
      <c r="B45" t="s">
        <v>22</v>
      </c>
      <c r="C45" s="1">
        <f>SUM(O32:O36)</f>
        <v>1076.526</v>
      </c>
      <c r="D45" s="1"/>
      <c r="E45" s="1"/>
      <c r="M45" t="s">
        <v>25</v>
      </c>
      <c r="N45" t="s">
        <v>26</v>
      </c>
      <c r="O45" t="s">
        <v>27</v>
      </c>
    </row>
    <row r="46" spans="2:15" ht="12.75">
      <c r="B46" t="s">
        <v>23</v>
      </c>
      <c r="C46" s="1">
        <f>SUM(P32:P36)</f>
        <v>448.558</v>
      </c>
      <c r="M46" t="s">
        <v>72</v>
      </c>
      <c r="N46">
        <v>0</v>
      </c>
      <c r="O46">
        <f>C41</f>
        <v>3595</v>
      </c>
    </row>
    <row r="47" spans="2:15" ht="12.75">
      <c r="B47" t="s">
        <v>24</v>
      </c>
      <c r="C47" s="1">
        <f>SUM(O39:O43)</f>
        <v>165.98999999999998</v>
      </c>
      <c r="M47" t="s">
        <v>39</v>
      </c>
      <c r="N47">
        <v>1</v>
      </c>
      <c r="O47">
        <f>D41</f>
        <v>3036</v>
      </c>
    </row>
    <row r="48" spans="13:15" ht="12.75">
      <c r="M48" t="s">
        <v>40</v>
      </c>
      <c r="N48">
        <v>2</v>
      </c>
      <c r="O48">
        <f>E41</f>
        <v>4171</v>
      </c>
    </row>
    <row r="49" spans="13:15" ht="12.75">
      <c r="M49" t="s">
        <v>41</v>
      </c>
      <c r="N49">
        <v>4</v>
      </c>
      <c r="O49">
        <f>F41</f>
        <v>1562</v>
      </c>
    </row>
    <row r="50" spans="13:15" ht="12.75">
      <c r="M50" t="s">
        <v>42</v>
      </c>
      <c r="N50">
        <v>5</v>
      </c>
      <c r="O50">
        <f>G41</f>
        <v>656</v>
      </c>
    </row>
    <row r="51" spans="13:15" ht="12.75">
      <c r="M51" t="s">
        <v>43</v>
      </c>
      <c r="N51">
        <v>6</v>
      </c>
      <c r="O51">
        <f>H41</f>
        <v>217</v>
      </c>
    </row>
    <row r="52" spans="13:15" ht="12.75">
      <c r="M52" t="s">
        <v>44</v>
      </c>
      <c r="N52">
        <v>7</v>
      </c>
      <c r="O52">
        <f>I41</f>
        <v>100</v>
      </c>
    </row>
    <row r="53" spans="13:15" ht="12.75">
      <c r="M53" t="s">
        <v>73</v>
      </c>
      <c r="N53">
        <v>8</v>
      </c>
      <c r="O53">
        <f>J41</f>
        <v>20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P32"/>
  <sheetViews>
    <sheetView zoomScalePageLayoutView="0" workbookViewId="0" topLeftCell="A1">
      <selection activeCell="O22" sqref="O22"/>
    </sheetView>
  </sheetViews>
  <sheetFormatPr defaultColWidth="9.140625" defaultRowHeight="12.75"/>
  <cols>
    <col min="1" max="1" width="21.00390625" style="0" customWidth="1"/>
    <col min="2" max="2" width="8.140625" style="0" customWidth="1"/>
    <col min="3" max="3" width="12.00390625" style="0" bestFit="1" customWidth="1"/>
    <col min="4" max="4" width="18.421875" style="0" bestFit="1" customWidth="1"/>
    <col min="5" max="5" width="15.7109375" style="0" bestFit="1" customWidth="1"/>
    <col min="6" max="7" width="5.57421875" style="0" bestFit="1" customWidth="1"/>
    <col min="8" max="9" width="6.00390625" style="0" bestFit="1" customWidth="1"/>
    <col min="10" max="10" width="5.8515625" style="0" bestFit="1" customWidth="1"/>
    <col min="11" max="11" width="5.8515625" style="0" customWidth="1"/>
    <col min="12" max="13" width="6.00390625" style="0" bestFit="1" customWidth="1"/>
    <col min="14" max="14" width="6.00390625" style="0" customWidth="1"/>
    <col min="15" max="15" width="17.7109375" style="0" bestFit="1" customWidth="1"/>
    <col min="16" max="16" width="26.7109375" style="6" bestFit="1" customWidth="1"/>
    <col min="17" max="17" width="10.7109375" style="0" bestFit="1" customWidth="1"/>
    <col min="18" max="18" width="10.140625" style="0" bestFit="1" customWidth="1"/>
    <col min="19" max="19" width="12.00390625" style="0" bestFit="1" customWidth="1"/>
    <col min="20" max="20" width="18.421875" style="0" bestFit="1" customWidth="1"/>
    <col min="21" max="21" width="15.7109375" style="0" bestFit="1" customWidth="1"/>
  </cols>
  <sheetData>
    <row r="2" ht="13.5" thickBot="1"/>
    <row r="3" spans="8:14" ht="13.5" thickBot="1">
      <c r="H3" s="47" t="s">
        <v>66</v>
      </c>
      <c r="I3" s="48"/>
      <c r="J3" s="48"/>
      <c r="K3" s="48"/>
      <c r="L3" s="48"/>
      <c r="M3" s="48"/>
      <c r="N3" s="49"/>
    </row>
    <row r="4" spans="8:16" ht="12.75">
      <c r="H4" s="35">
        <v>2022</v>
      </c>
      <c r="I4" s="8">
        <v>2022</v>
      </c>
      <c r="J4" s="8">
        <v>2022</v>
      </c>
      <c r="K4" s="8">
        <v>2022</v>
      </c>
      <c r="L4" s="8">
        <v>2030</v>
      </c>
      <c r="M4" s="8">
        <v>2030</v>
      </c>
      <c r="N4" s="8">
        <v>2030</v>
      </c>
      <c r="O4" s="43" t="s">
        <v>61</v>
      </c>
      <c r="P4" s="29" t="s">
        <v>68</v>
      </c>
    </row>
    <row r="5" spans="8:16" ht="12.75">
      <c r="H5" s="36" t="s">
        <v>49</v>
      </c>
      <c r="I5" s="32" t="s">
        <v>49</v>
      </c>
      <c r="J5" s="32" t="s">
        <v>50</v>
      </c>
      <c r="K5" s="33" t="s">
        <v>50</v>
      </c>
      <c r="L5" s="32" t="s">
        <v>49</v>
      </c>
      <c r="M5" s="33" t="s">
        <v>50</v>
      </c>
      <c r="N5" s="33" t="s">
        <v>50</v>
      </c>
      <c r="O5" s="44" t="s">
        <v>62</v>
      </c>
      <c r="P5" s="30" t="s">
        <v>69</v>
      </c>
    </row>
    <row r="6" spans="1:16" ht="13.5" thickBot="1">
      <c r="A6" s="4" t="s">
        <v>66</v>
      </c>
      <c r="B6" s="5" t="s">
        <v>58</v>
      </c>
      <c r="C6" s="3" t="s">
        <v>22</v>
      </c>
      <c r="D6" s="3" t="s">
        <v>23</v>
      </c>
      <c r="E6" s="3" t="s">
        <v>24</v>
      </c>
      <c r="H6" s="37" t="s">
        <v>64</v>
      </c>
      <c r="I6" s="33" t="s">
        <v>65</v>
      </c>
      <c r="J6" s="33" t="s">
        <v>64</v>
      </c>
      <c r="K6" s="33" t="s">
        <v>64</v>
      </c>
      <c r="L6" s="33" t="s">
        <v>64</v>
      </c>
      <c r="M6" s="33" t="s">
        <v>64</v>
      </c>
      <c r="N6" s="33" t="s">
        <v>64</v>
      </c>
      <c r="O6" s="45" t="s">
        <v>63</v>
      </c>
      <c r="P6" s="31" t="s">
        <v>67</v>
      </c>
    </row>
    <row r="7" spans="1:16" ht="13.5" thickBot="1">
      <c r="A7" s="4" t="s">
        <v>56</v>
      </c>
      <c r="B7" s="5" t="s">
        <v>59</v>
      </c>
      <c r="C7" s="28">
        <f>'2022 autonoom excl FL'!C18</f>
        <v>143.41800000000003</v>
      </c>
      <c r="D7" s="28">
        <f>'2022 autonoom excl FL'!C19</f>
        <v>58.938</v>
      </c>
      <c r="E7" s="28">
        <f>'2022 autonoom excl FL'!C20</f>
        <v>22.066000000000003</v>
      </c>
      <c r="G7" s="34" t="s">
        <v>25</v>
      </c>
      <c r="H7" s="38" t="s">
        <v>59</v>
      </c>
      <c r="I7" s="9" t="s">
        <v>59</v>
      </c>
      <c r="J7" s="9" t="s">
        <v>59</v>
      </c>
      <c r="K7" s="9" t="s">
        <v>60</v>
      </c>
      <c r="L7" s="9" t="s">
        <v>59</v>
      </c>
      <c r="M7" s="9" t="s">
        <v>59</v>
      </c>
      <c r="N7" s="9" t="s">
        <v>60</v>
      </c>
      <c r="O7" s="46" t="s">
        <v>58</v>
      </c>
      <c r="P7" s="31" t="s">
        <v>70</v>
      </c>
    </row>
    <row r="8" spans="1:16" ht="12.75">
      <c r="A8" s="4" t="s">
        <v>57</v>
      </c>
      <c r="B8" s="5" t="s">
        <v>59</v>
      </c>
      <c r="C8" s="28">
        <f>'2022 autonoom incl FL'!C18</f>
        <v>148.43400000000003</v>
      </c>
      <c r="D8" s="28">
        <f>'2022 autonoom incl FL'!C19</f>
        <v>60.918000000000006</v>
      </c>
      <c r="E8" s="28">
        <f>'2022 autonoom incl FL'!C20</f>
        <v>22.286</v>
      </c>
      <c r="G8" s="17">
        <v>0</v>
      </c>
      <c r="H8" s="16">
        <f>'2022 autonoom excl FL'!O19</f>
        <v>4662</v>
      </c>
      <c r="I8" s="16">
        <f>'2022 autonoom incl FL'!O19</f>
        <v>4630</v>
      </c>
      <c r="J8" s="16">
        <f>'2022 volledig'!O19</f>
        <v>4617</v>
      </c>
      <c r="K8" s="16">
        <f>'2022 volledig'!O46</f>
        <v>4617</v>
      </c>
      <c r="L8" s="16">
        <f>'2030 autonoom'!O19</f>
        <v>3708</v>
      </c>
      <c r="M8" s="16">
        <f>'2030 gebiedsontwikkeling'!O19</f>
        <v>3595</v>
      </c>
      <c r="N8" s="16">
        <f>'2030 gebiedsontwikkeling'!O46</f>
        <v>3595</v>
      </c>
      <c r="O8" s="18" t="s">
        <v>28</v>
      </c>
      <c r="P8" s="15"/>
    </row>
    <row r="9" spans="1:16" ht="12.75">
      <c r="A9" s="4" t="s">
        <v>54</v>
      </c>
      <c r="B9" s="5" t="s">
        <v>59</v>
      </c>
      <c r="C9" s="28">
        <f>'2022 volledig'!C18</f>
        <v>147.04800000000003</v>
      </c>
      <c r="D9" s="28">
        <f>'2022 volledig'!C19</f>
        <v>60.39000000000001</v>
      </c>
      <c r="E9" s="28">
        <f>'2022 volledig'!C20</f>
        <v>22.066000000000003</v>
      </c>
      <c r="G9" s="39">
        <v>1</v>
      </c>
      <c r="H9" s="12">
        <f>'2022 autonoom excl FL'!O20</f>
        <v>3616</v>
      </c>
      <c r="I9" s="12">
        <f>'2022 autonoom incl FL'!O20</f>
        <v>3558</v>
      </c>
      <c r="J9" s="12">
        <f>'2022 volledig'!O20</f>
        <v>3546</v>
      </c>
      <c r="K9" s="12">
        <f>'2022 volledig'!O47</f>
        <v>3566</v>
      </c>
      <c r="L9" s="12">
        <f>'2030 autonoom'!O20</f>
        <v>3063</v>
      </c>
      <c r="M9" s="12">
        <f>'2030 gebiedsontwikkeling'!O20</f>
        <v>3036</v>
      </c>
      <c r="N9" s="12">
        <f>'2030 gebiedsontwikkeling'!O47</f>
        <v>3036</v>
      </c>
      <c r="O9" s="41" t="s">
        <v>29</v>
      </c>
      <c r="P9" s="15"/>
    </row>
    <row r="10" spans="1:16" ht="12.75">
      <c r="A10" s="4" t="s">
        <v>54</v>
      </c>
      <c r="B10" s="5" t="s">
        <v>60</v>
      </c>
      <c r="C10" s="28">
        <f>'2022 volledig'!C45</f>
        <v>448.84399999999994</v>
      </c>
      <c r="D10" s="28">
        <f>'2022 volledig'!C46</f>
        <v>197.054</v>
      </c>
      <c r="E10" s="28">
        <f>'2022 volledig'!C47</f>
        <v>81.24600000000001</v>
      </c>
      <c r="G10" s="40">
        <v>2</v>
      </c>
      <c r="H10" s="10">
        <f>'2022 autonoom excl FL'!O21</f>
        <v>2711</v>
      </c>
      <c r="I10" s="10">
        <f>'2022 autonoom incl FL'!O21</f>
        <v>2778</v>
      </c>
      <c r="J10" s="10">
        <f>'2022 volledig'!O21</f>
        <v>2791</v>
      </c>
      <c r="K10" s="10">
        <f>'2022 volledig'!O48</f>
        <v>2911</v>
      </c>
      <c r="L10" s="10">
        <f>'2030 autonoom'!O21</f>
        <v>3990</v>
      </c>
      <c r="M10" s="10">
        <f>'2030 gebiedsontwikkeling'!O21</f>
        <v>4111</v>
      </c>
      <c r="N10" s="10">
        <f>'2030 gebiedsontwikkeling'!O48</f>
        <v>4171</v>
      </c>
      <c r="O10" s="42" t="s">
        <v>30</v>
      </c>
      <c r="P10" s="15"/>
    </row>
    <row r="11" spans="1:16" ht="12.75">
      <c r="A11" s="4" t="s">
        <v>52</v>
      </c>
      <c r="B11" s="5" t="s">
        <v>59</v>
      </c>
      <c r="C11" s="28">
        <f>'2030 autonoom'!C18</f>
        <v>158.70800000000003</v>
      </c>
      <c r="D11" s="28">
        <f>'2030 autonoom'!C19</f>
        <v>65.03200000000001</v>
      </c>
      <c r="E11" s="28">
        <f>'2030 autonoom'!C20</f>
        <v>24.42</v>
      </c>
      <c r="G11" s="19">
        <v>4</v>
      </c>
      <c r="H11" s="13">
        <f>'2022 autonoom excl FL'!O22</f>
        <v>330</v>
      </c>
      <c r="I11" s="13">
        <f>'2022 autonoom incl FL'!O22</f>
        <v>349</v>
      </c>
      <c r="J11" s="13">
        <f>'2022 volledig'!O22</f>
        <v>363</v>
      </c>
      <c r="K11" s="13">
        <f>'2022 volledig'!O49</f>
        <v>602</v>
      </c>
      <c r="L11" s="13">
        <f>'2030 autonoom'!O22</f>
        <v>574</v>
      </c>
      <c r="M11" s="13">
        <f>'2030 gebiedsontwikkeling'!O22</f>
        <v>593</v>
      </c>
      <c r="N11" s="13">
        <f>'2030 gebiedsontwikkeling'!O49</f>
        <v>1562</v>
      </c>
      <c r="O11" s="20" t="s">
        <v>31</v>
      </c>
      <c r="P11" s="15"/>
    </row>
    <row r="12" spans="1:16" ht="12.75">
      <c r="A12" s="4" t="s">
        <v>55</v>
      </c>
      <c r="B12" s="5" t="s">
        <v>59</v>
      </c>
      <c r="C12" s="28">
        <f>'2030 gebiedsontwikkeling'!C18</f>
        <v>159.82999999999998</v>
      </c>
      <c r="D12" s="28">
        <f>'2030 gebiedsontwikkeling'!C19</f>
        <v>65.494</v>
      </c>
      <c r="E12" s="28">
        <f>'2030 gebiedsontwikkeling'!C20</f>
        <v>24.486000000000004</v>
      </c>
      <c r="G12" s="21">
        <v>5</v>
      </c>
      <c r="H12" s="14">
        <f>'2022 autonoom excl FL'!O23</f>
        <v>129</v>
      </c>
      <c r="I12" s="14">
        <f>'2022 autonoom incl FL'!O23</f>
        <v>132</v>
      </c>
      <c r="J12" s="14">
        <f>'2022 volledig'!O23</f>
        <v>130</v>
      </c>
      <c r="K12" s="14">
        <f>'2022 volledig'!O50</f>
        <v>230</v>
      </c>
      <c r="L12" s="14">
        <f>'2030 autonoom'!O23</f>
        <v>132</v>
      </c>
      <c r="M12" s="14">
        <f>'2030 gebiedsontwikkeling'!O23</f>
        <v>131</v>
      </c>
      <c r="N12" s="14">
        <f>'2030 gebiedsontwikkeling'!O50</f>
        <v>656</v>
      </c>
      <c r="O12" s="22" t="s">
        <v>32</v>
      </c>
      <c r="P12" s="15"/>
    </row>
    <row r="13" spans="1:16" ht="12.75">
      <c r="A13" s="4" t="s">
        <v>55</v>
      </c>
      <c r="B13" s="5" t="s">
        <v>60</v>
      </c>
      <c r="C13" s="28">
        <f>'2030 gebiedsontwikkeling'!C45</f>
        <v>1076.526</v>
      </c>
      <c r="D13" s="28">
        <f>'2030 gebiedsontwikkeling'!C46</f>
        <v>448.558</v>
      </c>
      <c r="E13" s="28">
        <f>'2030 gebiedsontwikkeling'!C47</f>
        <v>165.98999999999998</v>
      </c>
      <c r="G13" s="23">
        <v>6</v>
      </c>
      <c r="H13" s="11">
        <f>'2022 autonoom excl FL'!O24</f>
        <v>39</v>
      </c>
      <c r="I13" s="11">
        <f>'2022 autonoom incl FL'!O24</f>
        <v>40</v>
      </c>
      <c r="J13" s="11">
        <f>'2022 volledig'!O24</f>
        <v>40</v>
      </c>
      <c r="K13" s="11">
        <f>'2022 volledig'!O51</f>
        <v>219</v>
      </c>
      <c r="L13" s="11">
        <f>'2030 autonoom'!O24</f>
        <v>42</v>
      </c>
      <c r="M13" s="11">
        <f>'2030 gebiedsontwikkeling'!O24</f>
        <v>42</v>
      </c>
      <c r="N13" s="11">
        <f>'2030 gebiedsontwikkeling'!O51</f>
        <v>217</v>
      </c>
      <c r="O13" s="24" t="s">
        <v>33</v>
      </c>
      <c r="P13" s="15"/>
    </row>
    <row r="14" spans="7:16" ht="12.75">
      <c r="G14" s="23">
        <v>7</v>
      </c>
      <c r="H14" s="11">
        <f>'2022 autonoom excl FL'!O25</f>
        <v>0</v>
      </c>
      <c r="I14" s="11">
        <f>'2022 autonoom incl FL'!O25</f>
        <v>0</v>
      </c>
      <c r="J14" s="11">
        <f>'2022 volledig'!O25</f>
        <v>0</v>
      </c>
      <c r="K14" s="11">
        <f>'2022 volledig'!O52</f>
        <v>40</v>
      </c>
      <c r="L14" s="11">
        <f>'2030 autonoom'!O25</f>
        <v>0</v>
      </c>
      <c r="M14" s="11">
        <f>'2030 gebiedsontwikkeling'!O25</f>
        <v>1</v>
      </c>
      <c r="N14" s="11">
        <f>'2030 gebiedsontwikkeling'!O52</f>
        <v>100</v>
      </c>
      <c r="O14" s="24" t="s">
        <v>34</v>
      </c>
      <c r="P14" s="15"/>
    </row>
    <row r="15" spans="7:16" ht="13.5" thickBot="1">
      <c r="G15" s="25">
        <v>8</v>
      </c>
      <c r="H15" s="26">
        <f>'2022 autonoom excl FL'!O26</f>
        <v>0</v>
      </c>
      <c r="I15" s="26">
        <f>'2022 autonoom incl FL'!O26</f>
        <v>0</v>
      </c>
      <c r="J15" s="26">
        <f>'2022 volledig'!O26</f>
        <v>0</v>
      </c>
      <c r="K15" s="26">
        <f>'2022 volledig'!O53</f>
        <v>0</v>
      </c>
      <c r="L15" s="26">
        <f>'2030 autonoom'!O26</f>
        <v>0</v>
      </c>
      <c r="M15" s="26">
        <f>'2030 gebiedsontwikkeling'!O26</f>
        <v>0</v>
      </c>
      <c r="N15" s="26">
        <f>'2030 gebiedsontwikkeling'!O53</f>
        <v>20</v>
      </c>
      <c r="O15" s="27" t="s">
        <v>35</v>
      </c>
      <c r="P15" s="15"/>
    </row>
    <row r="16" ht="12.75">
      <c r="P16" s="15"/>
    </row>
    <row r="17" spans="8:16" ht="12.75">
      <c r="H17">
        <f aca="true" t="shared" si="0" ref="H17:N17">SUM(H8:H15)</f>
        <v>11487</v>
      </c>
      <c r="I17">
        <f t="shared" si="0"/>
        <v>11487</v>
      </c>
      <c r="J17">
        <f t="shared" si="0"/>
        <v>11487</v>
      </c>
      <c r="K17">
        <f t="shared" si="0"/>
        <v>12185</v>
      </c>
      <c r="L17">
        <f t="shared" si="0"/>
        <v>11509</v>
      </c>
      <c r="M17">
        <f t="shared" si="0"/>
        <v>11509</v>
      </c>
      <c r="N17">
        <f t="shared" si="0"/>
        <v>13357</v>
      </c>
      <c r="P17" s="15"/>
    </row>
    <row r="20" spans="7:15" ht="12.75">
      <c r="G20" s="2"/>
      <c r="H20" s="7"/>
      <c r="I20" s="7"/>
      <c r="J20" s="7"/>
      <c r="K20" s="7"/>
      <c r="L20" s="7"/>
      <c r="M20" s="7"/>
      <c r="N20" s="7"/>
      <c r="O20" s="2"/>
    </row>
    <row r="21" spans="7:15" ht="12.75">
      <c r="G21" s="2"/>
      <c r="H21" s="7"/>
      <c r="I21" s="7"/>
      <c r="J21" s="7"/>
      <c r="K21" s="7"/>
      <c r="L21" s="7"/>
      <c r="M21" s="7"/>
      <c r="N21" s="7"/>
      <c r="O21" s="2"/>
    </row>
    <row r="22" spans="7:15" ht="12.75">
      <c r="G22" s="7"/>
      <c r="H22" s="7"/>
      <c r="I22" s="7"/>
      <c r="J22" s="7"/>
      <c r="K22" s="7"/>
      <c r="L22" s="7"/>
      <c r="M22" s="7"/>
      <c r="N22" s="7"/>
      <c r="O22" s="2"/>
    </row>
    <row r="23" spans="7:15" ht="12.75">
      <c r="G23" s="7"/>
      <c r="H23" s="7"/>
      <c r="I23" s="7"/>
      <c r="J23" s="2"/>
      <c r="K23" s="7"/>
      <c r="L23" s="7"/>
      <c r="M23" s="2"/>
      <c r="N23" s="7"/>
      <c r="O23" s="2"/>
    </row>
    <row r="24" spans="7:15" ht="12.75">
      <c r="G24" s="7"/>
      <c r="H24" s="7"/>
      <c r="I24" s="7"/>
      <c r="J24" s="2"/>
      <c r="K24" s="7"/>
      <c r="L24" s="7"/>
      <c r="M24" s="2"/>
      <c r="N24" s="7"/>
      <c r="O24" s="2"/>
    </row>
    <row r="25" spans="7:15" ht="12.75">
      <c r="G25" s="7"/>
      <c r="H25" s="7"/>
      <c r="I25" s="7"/>
      <c r="J25" s="2"/>
      <c r="K25" s="7"/>
      <c r="L25" s="7"/>
      <c r="M25" s="2"/>
      <c r="N25" s="7"/>
      <c r="O25" s="2"/>
    </row>
    <row r="26" spans="7:15" ht="12.75">
      <c r="G26" s="7"/>
      <c r="H26" s="7"/>
      <c r="I26" s="7"/>
      <c r="J26" s="2"/>
      <c r="K26" s="7"/>
      <c r="L26" s="7"/>
      <c r="M26" s="2"/>
      <c r="N26" s="7"/>
      <c r="O26" s="2"/>
    </row>
    <row r="27" spans="7:15" ht="12.75">
      <c r="G27" s="7"/>
      <c r="H27" s="7"/>
      <c r="I27" s="7"/>
      <c r="J27" s="2"/>
      <c r="K27" s="7"/>
      <c r="L27" s="7"/>
      <c r="M27" s="2"/>
      <c r="N27" s="7"/>
      <c r="O27" s="2"/>
    </row>
    <row r="28" spans="7:15" ht="12.75">
      <c r="G28" s="7"/>
      <c r="H28" s="7"/>
      <c r="I28" s="7"/>
      <c r="J28" s="2"/>
      <c r="K28" s="7"/>
      <c r="L28" s="7"/>
      <c r="M28" s="2"/>
      <c r="N28" s="7"/>
      <c r="O28" s="2"/>
    </row>
    <row r="29" spans="7:15" ht="12.75">
      <c r="G29" s="7"/>
      <c r="H29" s="7"/>
      <c r="I29" s="7"/>
      <c r="J29" s="2"/>
      <c r="K29" s="7"/>
      <c r="L29" s="7"/>
      <c r="M29" s="2"/>
      <c r="N29" s="7"/>
      <c r="O29" s="2"/>
    </row>
    <row r="30" spans="7:15" ht="12.75">
      <c r="G30" s="7"/>
      <c r="H30" s="7"/>
      <c r="I30" s="7"/>
      <c r="J30" s="2"/>
      <c r="K30" s="7"/>
      <c r="L30" s="7"/>
      <c r="M30" s="2"/>
      <c r="N30" s="7"/>
      <c r="O30" s="2"/>
    </row>
    <row r="31" spans="7:15" ht="12.75">
      <c r="G31" s="2"/>
      <c r="H31" s="2"/>
      <c r="I31" s="2"/>
      <c r="J31" s="2"/>
      <c r="K31" s="2"/>
      <c r="L31" s="2"/>
      <c r="M31" s="2"/>
      <c r="N31" s="2"/>
      <c r="O31" s="2"/>
    </row>
    <row r="32" spans="7:15" ht="12.75">
      <c r="G32" s="2"/>
      <c r="H32" s="2"/>
      <c r="I32" s="2"/>
      <c r="J32" s="2"/>
      <c r="K32" s="2"/>
      <c r="L32" s="2"/>
      <c r="M32" s="2"/>
      <c r="N32" s="2"/>
      <c r="O32" s="2"/>
    </row>
  </sheetData>
  <sheetProtection/>
  <mergeCells count="1">
    <mergeCell ref="H3:N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Oranjewoud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d08711</dc:creator>
  <cp:keywords/>
  <dc:description/>
  <cp:lastModifiedBy>Broek SC van den (Sander)</cp:lastModifiedBy>
  <dcterms:created xsi:type="dcterms:W3CDTF">2014-10-13T13:00:44Z</dcterms:created>
  <dcterms:modified xsi:type="dcterms:W3CDTF">2017-01-30T08:49:29Z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Openba">
    <vt:lpwstr>Nee</vt:lpwstr>
  </property>
</Properties>
</file>